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536" activeTab="0"/>
  </bookViews>
  <sheets>
    <sheet name="Исходные данные" sheetId="1" r:id="rId1"/>
    <sheet name="Прогноз прибыли" sheetId="2" r:id="rId2"/>
    <sheet name="Показатели проекта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<sst xmlns="http://schemas.openxmlformats.org/spreadsheetml/2006/main" count="114" uniqueCount="112">
  <si>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1.1.Выручка от продажи товаров, работ, оказания услуг</t>
  </si>
  <si>
    <t>2.3.Коммунальные платежи по производственным помещениям</t>
  </si>
  <si>
    <t>ПРОГНОЗ ФИНАНСОВЫХ РЕЗУЛЬТАТОВ ПРОИЗВОДСТВЕННОЙ И СБЫТОВОЙ ДЕЯТЕЛЬНОСТИ НА ПЕРВЫЙ ГОД РЕАЛИЗАЦИИ ПРОЕКТА</t>
  </si>
  <si>
    <t>ВАЛОВАЯ ПРИБЫЛЬ</t>
  </si>
  <si>
    <t>Предприниматель</t>
  </si>
  <si>
    <t>Валюта проекта:</t>
  </si>
  <si>
    <t>Наименование</t>
  </si>
  <si>
    <t>Период ( месяц)</t>
  </si>
  <si>
    <t>ЧИСТАЯ ПРИБЫЛЬ</t>
  </si>
  <si>
    <t>ИЗМЕНЕНИЕ В БАЛАНСЕ ДЕНЕЖНЫХ СРЕДСТВ (НЕНАКОПЛЕННЫЙ ДЕНЕЖНЫЙ ПОТОК)</t>
  </si>
  <si>
    <t>ИЗМЕНЕНИЕ В БАЛАНСЕ ДЕНЕЖНЫХ СРЕДСТВ (НАКОПЛЕННЫЙ ДЕНЕЖНЫЙ ПОТОК)</t>
  </si>
  <si>
    <t>%</t>
  </si>
  <si>
    <t>1.2. ЕНВД</t>
  </si>
  <si>
    <t>1.3. НДФЛ</t>
  </si>
  <si>
    <t>1.4.Кредит</t>
  </si>
  <si>
    <t>Сфера услуг</t>
  </si>
  <si>
    <t>Приложение</t>
  </si>
  <si>
    <t>Подпись:</t>
  </si>
  <si>
    <t>Значение</t>
  </si>
  <si>
    <t>3.1.Оплата труда административного персонала (в т.ч. ЕСН)</t>
  </si>
  <si>
    <t>1.3.Оплата труда производственного персонала (в т.ч. ЕСН)</t>
  </si>
  <si>
    <t>Наименование проекта:</t>
  </si>
  <si>
    <t>Дата начала проекта:</t>
  </si>
  <si>
    <t xml:space="preserve">  Собственные средства</t>
  </si>
  <si>
    <t>Рентабельность продаж</t>
  </si>
  <si>
    <t>1.1.Сырье, материалы</t>
  </si>
  <si>
    <t>Итого прямые затраты:</t>
  </si>
  <si>
    <t>3.5.Канцелярские товары</t>
  </si>
  <si>
    <t xml:space="preserve">ИТОГО РАСХОДОВ (Б): </t>
  </si>
  <si>
    <t>ВСЕГО ПОСТУПЛЕНИЙ (А)</t>
  </si>
  <si>
    <t>3.6.Услуги бухгалтерии</t>
  </si>
  <si>
    <t>ВСЕГО РАСХОД СРЕДСТВ</t>
  </si>
  <si>
    <t>ВСЕГО ПРИХОД СРЕДСТВ</t>
  </si>
  <si>
    <t>ИТОГО КРЕДИТЫ И ЗАЙМЫ:</t>
  </si>
  <si>
    <t>1.1.Погашение кредита</t>
  </si>
  <si>
    <t>2.РАСХОДЫ ПО ПРОЕКТУ</t>
  </si>
  <si>
    <t>5.МАРКЕТИНГОВЫЕ ЗАТРАТЫ</t>
  </si>
  <si>
    <t>5.1.Затраты на рекламу</t>
  </si>
  <si>
    <t>1.2.Погашение процентов по кредиту</t>
  </si>
  <si>
    <t>Расходы по финансовой деятельности</t>
  </si>
  <si>
    <t>1.КАПИТАЛЬНЫЕ ВЛОЖЕНИЯ ПО ПРОЕКТУ</t>
  </si>
  <si>
    <t>ИЗДЕРЖКИ ПРОИЗВОДСТВА И РЕАЛИЗАЦИИ</t>
  </si>
  <si>
    <t>5.3.Прочие маркетинговые затраты</t>
  </si>
  <si>
    <t>4.4.Прочие первоначальные затраты</t>
  </si>
  <si>
    <t>1.5.Средства из других источников</t>
  </si>
  <si>
    <t xml:space="preserve">  Прочие источники финансирования</t>
  </si>
  <si>
    <t>1.ПОСТУПЛЕНИЯ (ДОХОДЫ) ПО ПРОЕКТУ</t>
  </si>
  <si>
    <t>1.НАЛОГИ И ОТЧИСЛЕНИЯ ПО ПРОЕКТУ</t>
  </si>
  <si>
    <t xml:space="preserve"> Текущие производственные расходы</t>
  </si>
  <si>
    <t>Итого затраты начального периода:</t>
  </si>
  <si>
    <t>1. ПРЯМЫЕ ЗАТРАТЫ</t>
  </si>
  <si>
    <t>3.7.Услуги банка</t>
  </si>
  <si>
    <t>3.10.Прочие расходы</t>
  </si>
  <si>
    <t>ВСЕГО ПО РАЗДЕЛУ:</t>
  </si>
  <si>
    <t>1.2.Комплектующие</t>
  </si>
  <si>
    <t>Вид деятельности:</t>
  </si>
  <si>
    <t>1.КРЕДИТЫ И ЗАЙМЫ</t>
  </si>
  <si>
    <t>ПОКАЗАТЕЛИ ПРОЕКТА:</t>
  </si>
  <si>
    <t>4.3. Сертификация продукции / услуги</t>
  </si>
  <si>
    <t>1.2.Приобретение транспортных средств</t>
  </si>
  <si>
    <t>5.2.Затраты на продвижение продукции</t>
  </si>
  <si>
    <t>3.3.Коммунальные платежи по офисным помещениям</t>
  </si>
  <si>
    <t>Суммарный денежный поток за первый год проекта</t>
  </si>
  <si>
    <t xml:space="preserve">ПРИБЫЛЬ (УБЫТКИ) НАРАСТАЮЩИМ ИТОГОМ </t>
  </si>
  <si>
    <t>Чистая прибыль за первый год проекта</t>
  </si>
  <si>
    <t>2.2.Аренда производственных площадей</t>
  </si>
  <si>
    <t>3.8.Услуги прочих сторонних организаций</t>
  </si>
  <si>
    <t>4.1. Регистрация предприятия (ИПБОЮЛ)</t>
  </si>
  <si>
    <t xml:space="preserve">  Заемные средства (кредиты)</t>
  </si>
  <si>
    <t>3.2.Аренда офисных помещений</t>
  </si>
  <si>
    <t>Итого административные затраты:</t>
  </si>
  <si>
    <t>Рентабельность инвестиций (ROI)</t>
  </si>
  <si>
    <t>1.3.Проведение ремонтных работ</t>
  </si>
  <si>
    <t>до начала реализации проекта</t>
  </si>
  <si>
    <t>Итого маркетинговые затраты:</t>
  </si>
  <si>
    <t>Итого производственные затраты:</t>
  </si>
  <si>
    <t>2.1.Обучение производственного персонала</t>
  </si>
  <si>
    <t xml:space="preserve">  Расходы по инвестиционной деятельности</t>
  </si>
  <si>
    <t>3.4.Связь, коммуникации (в т.ч. Интернет)</t>
  </si>
  <si>
    <t>ИСХОДНЫЕ ДАННЫЕ ДЛЯ БИЗНЕС ПЛАНА ПРОЕКТА</t>
  </si>
  <si>
    <t>2.4.Транспортные расходы для производства</t>
  </si>
  <si>
    <t>ИТОГО</t>
  </si>
  <si>
    <t>Ед.изм.</t>
  </si>
  <si>
    <t>Налоги</t>
  </si>
  <si>
    <t>руб.</t>
  </si>
  <si>
    <t>за год</t>
  </si>
  <si>
    <t>мес.</t>
  </si>
  <si>
    <t>ФИО:</t>
  </si>
  <si>
    <t>4.2. Патентование продукции</t>
  </si>
  <si>
    <t>Инициатор проекта (ФИО):</t>
  </si>
  <si>
    <t>ИТОГО НАЛОГИ И ОТЧИСЛЕНИЯ:</t>
  </si>
  <si>
    <t>ИТОГО КАПИТАЛЬНЫЕ ВЛОЖЕНИЯ:</t>
  </si>
  <si>
    <t>1.1.Покупка оборудования</t>
  </si>
  <si>
    <t>1.3.Собственные средства</t>
  </si>
  <si>
    <t>Краткое название проекта:</t>
  </si>
  <si>
    <t>3.9.Хозяйственные расходы</t>
  </si>
  <si>
    <t>ОБЩАЯ СТОИМОСТЬ ПРОЕКТА:</t>
  </si>
  <si>
    <t>Период окупаемости вложений</t>
  </si>
  <si>
    <t>2. ПРОИЗВОДСТВЕННЫЕ ЗАТРАТЫ</t>
  </si>
  <si>
    <t>1.1. Отчисления в пенсионный фонд (внебюджетные фонды)</t>
  </si>
  <si>
    <t>3. АДМИНИСТРАТИВНЫЕ ЗАТРАТЫ</t>
  </si>
  <si>
    <t>4.ЗАТРАТЫ НАЧАЛЬНОГО ЭТАПА</t>
  </si>
  <si>
    <t>Система налогообложения:</t>
  </si>
  <si>
    <t xml:space="preserve">Ф.И.О. инициатора проекта: </t>
  </si>
  <si>
    <t>1.2. АГСП</t>
  </si>
  <si>
    <t>1.4.НПД</t>
  </si>
  <si>
    <t>Адресная государственная социальная помощь</t>
  </si>
  <si>
    <t>1.4.Услуги связи</t>
  </si>
  <si>
    <t>Период окупаемости проекта</t>
  </si>
  <si>
    <t xml:space="preserve"> </t>
  </si>
  <si>
    <t>ФИО</t>
  </si>
  <si>
    <t>НПД или УСН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</si>
</sst>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p_._-;\-* #,##0_p_._-;_-* &quot;-&quot;_p_._-;_-@_-"/>
    <numFmt numFmtId="177" formatCode="_-* #,##0.00_p_._-;\-* #,##0.00_p_._-;_-* &quot;-&quot;??_p_._-;_-@_-"/>
    <numFmt numFmtId="178" formatCode="0.0%"/>
    <numFmt numFmtId="179" formatCode="mmm\-yy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sz val="10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1"/>
      <color indexed="1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1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sz val="12"/>
      <color indexed="8"/>
      <name val="Arial"/>
      <family val="0"/>
    </font>
    <font>
      <sz val="12"/>
      <color indexed="18"/>
      <name val="Arial"/>
      <family val="0"/>
    </font>
    <font>
      <b/>
      <sz val="11"/>
      <color indexed="62"/>
      <name val="Arial"/>
      <family val="0"/>
    </font>
    <font>
      <b/>
      <sz val="12"/>
      <color indexed="18"/>
      <name val="Arial"/>
      <family val="0"/>
    </font>
    <font>
      <b/>
      <sz val="12"/>
      <color indexed="62"/>
      <name val="Arial"/>
      <family val="0"/>
    </font>
    <font>
      <b/>
      <i/>
      <u val="single"/>
      <sz val="11"/>
      <color indexed="62"/>
      <name val="Arial"/>
      <family val="0"/>
    </font>
    <font>
      <b/>
      <sz val="12"/>
      <color indexed="10"/>
      <name val="Arial"/>
      <family val="0"/>
    </font>
    <font>
      <b/>
      <sz val="10"/>
      <color indexed="62"/>
      <name val="Arial"/>
      <family val="0"/>
    </font>
    <font>
      <sz val="11"/>
      <color indexed="62"/>
      <name val="Arial"/>
      <family val="0"/>
    </font>
    <font>
      <b/>
      <i/>
      <u val="single"/>
      <sz val="10"/>
      <color indexed="62"/>
      <name val="Arial"/>
      <family val="0"/>
    </font>
    <font>
      <b/>
      <i/>
      <u val="single"/>
      <sz val="10"/>
      <color indexed="8"/>
      <name val="Arial"/>
      <family val="0"/>
    </font>
    <font>
      <b/>
      <i/>
      <sz val="10"/>
      <color indexed="62"/>
      <name val="Arial"/>
      <family val="0"/>
    </font>
    <font>
      <i/>
      <u val="single"/>
      <sz val="11"/>
      <color indexed="62"/>
      <name val="Arial"/>
      <family val="0"/>
    </font>
    <font>
      <i/>
      <u val="single"/>
      <sz val="10"/>
      <color indexed="62"/>
      <name val="Arial"/>
      <family val="0"/>
    </font>
    <font>
      <b/>
      <i/>
      <sz val="11"/>
      <color indexed="62"/>
      <name val="Arial"/>
      <family val="0"/>
    </font>
    <font>
      <b/>
      <i/>
      <sz val="11"/>
      <color indexed="18"/>
      <name val="Arial"/>
      <family val="0"/>
    </font>
    <font>
      <b/>
      <i/>
      <sz val="10"/>
      <color indexed="18"/>
      <name val="Arial"/>
      <family val="0"/>
    </font>
    <font>
      <b/>
      <i/>
      <u val="single"/>
      <sz val="10"/>
      <color indexed="18"/>
      <name val="Arial"/>
      <family val="0"/>
    </font>
    <font>
      <b/>
      <i/>
      <u val="single"/>
      <sz val="11"/>
      <color indexed="18"/>
      <name val="Arial"/>
      <family val="0"/>
    </font>
    <font>
      <b/>
      <sz val="12"/>
      <color indexed="18"/>
      <name val="Arial Cyr"/>
      <family val="0"/>
    </font>
    <font>
      <sz val="12"/>
      <color indexed="18"/>
      <name val="Arial Cyr"/>
      <family val="0"/>
    </font>
    <font>
      <i/>
      <sz val="10"/>
      <color indexed="18"/>
      <name val="Arial Cyr"/>
      <family val="0"/>
    </font>
    <font>
      <sz val="10"/>
      <color indexed="18"/>
      <name val="Arial"/>
      <family val="0"/>
    </font>
    <font>
      <b/>
      <u val="single"/>
      <sz val="12"/>
      <color indexed="18"/>
      <name val="Arial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01"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17" fontId="5" fillId="0" borderId="15" xfId="0" applyNumberFormat="1" applyFont="1" applyBorder="1" applyAlignment="1">
      <alignment horizontal="center"/>
    </xf>
    <xf numFmtId="17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wrapText="1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 wrapText="1"/>
    </xf>
    <xf numFmtId="0" fontId="6" fillId="0" borderId="22" xfId="0" applyNumberFormat="1" applyFont="1" applyFill="1" applyBorder="1" applyAlignment="1">
      <alignment wrapText="1"/>
    </xf>
    <xf numFmtId="0" fontId="9" fillId="0" borderId="23" xfId="0" applyNumberFormat="1" applyFont="1" applyBorder="1" applyAlignment="1">
      <alignment wrapText="1"/>
    </xf>
    <xf numFmtId="0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wrapText="1"/>
    </xf>
    <xf numFmtId="0" fontId="7" fillId="0" borderId="18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/>
    </xf>
    <xf numFmtId="0" fontId="7" fillId="0" borderId="18" xfId="0" applyNumberFormat="1" applyFont="1" applyBorder="1" applyAlignment="1">
      <alignment wrapText="1"/>
    </xf>
    <xf numFmtId="4" fontId="3" fillId="0" borderId="25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11" fillId="0" borderId="0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left"/>
    </xf>
    <xf numFmtId="17" fontId="13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4" fillId="0" borderId="27" xfId="0" applyNumberFormat="1" applyFont="1" applyBorder="1" applyAlignment="1">
      <alignment/>
    </xf>
    <xf numFmtId="0" fontId="14" fillId="0" borderId="27" xfId="0" applyNumberFormat="1" applyFont="1" applyFill="1" applyBorder="1" applyAlignment="1">
      <alignment/>
    </xf>
    <xf numFmtId="0" fontId="6" fillId="0" borderId="22" xfId="0" applyNumberFormat="1" applyFont="1" applyBorder="1" applyAlignment="1">
      <alignment wrapText="1"/>
    </xf>
    <xf numFmtId="4" fontId="3" fillId="0" borderId="24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0" fontId="6" fillId="0" borderId="31" xfId="0" applyNumberFormat="1" applyFont="1" applyBorder="1" applyAlignment="1">
      <alignment wrapText="1"/>
    </xf>
    <xf numFmtId="4" fontId="3" fillId="0" borderId="32" xfId="0" applyNumberFormat="1" applyFont="1" applyBorder="1" applyAlignment="1">
      <alignment/>
    </xf>
    <xf numFmtId="4" fontId="15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/>
    </xf>
    <xf numFmtId="4" fontId="18" fillId="0" borderId="34" xfId="0" applyNumberFormat="1" applyFont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20" fillId="0" borderId="0" xfId="0" applyNumberFormat="1" applyFont="1" applyAlignment="1">
      <alignment/>
    </xf>
    <xf numFmtId="0" fontId="6" fillId="0" borderId="35" xfId="0" applyNumberFormat="1" applyFont="1" applyFill="1" applyBorder="1" applyAlignment="1">
      <alignment wrapText="1"/>
    </xf>
    <xf numFmtId="4" fontId="3" fillId="0" borderId="36" xfId="0" applyNumberFormat="1" applyFont="1" applyFill="1" applyBorder="1" applyAlignment="1">
      <alignment/>
    </xf>
    <xf numFmtId="4" fontId="15" fillId="0" borderId="34" xfId="0" applyNumberFormat="1" applyFont="1" applyBorder="1" applyAlignment="1">
      <alignment/>
    </xf>
    <xf numFmtId="0" fontId="7" fillId="0" borderId="37" xfId="0" applyNumberFormat="1" applyFont="1" applyFill="1" applyBorder="1" applyAlignment="1">
      <alignment wrapText="1"/>
    </xf>
    <xf numFmtId="4" fontId="3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 wrapText="1"/>
    </xf>
    <xf numFmtId="0" fontId="21" fillId="0" borderId="18" xfId="0" applyNumberFormat="1" applyFont="1" applyBorder="1" applyAlignment="1">
      <alignment wrapText="1"/>
    </xf>
    <xf numFmtId="0" fontId="21" fillId="0" borderId="18" xfId="0" applyNumberFormat="1" applyFont="1" applyFill="1" applyBorder="1" applyAlignment="1">
      <alignment wrapText="1"/>
    </xf>
    <xf numFmtId="4" fontId="22" fillId="0" borderId="38" xfId="0" applyNumberFormat="1" applyFont="1" applyFill="1" applyBorder="1" applyAlignment="1">
      <alignment/>
    </xf>
    <xf numFmtId="0" fontId="23" fillId="0" borderId="0" xfId="0" applyNumberFormat="1" applyFont="1" applyBorder="1" applyAlignment="1">
      <alignment/>
    </xf>
    <xf numFmtId="4" fontId="24" fillId="0" borderId="39" xfId="0" applyNumberFormat="1" applyFont="1" applyBorder="1" applyAlignment="1">
      <alignment/>
    </xf>
    <xf numFmtId="0" fontId="25" fillId="0" borderId="40" xfId="0" applyNumberFormat="1" applyFont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" fontId="18" fillId="0" borderId="41" xfId="0" applyNumberFormat="1" applyFont="1" applyBorder="1" applyAlignment="1">
      <alignment/>
    </xf>
    <xf numFmtId="0" fontId="18" fillId="0" borderId="40" xfId="0" applyNumberFormat="1" applyFont="1" applyBorder="1" applyAlignment="1">
      <alignment wrapText="1"/>
    </xf>
    <xf numFmtId="4" fontId="22" fillId="0" borderId="0" xfId="0" applyNumberFormat="1" applyFont="1" applyFill="1" applyBorder="1" applyAlignment="1">
      <alignment/>
    </xf>
    <xf numFmtId="0" fontId="27" fillId="0" borderId="40" xfId="0" applyNumberFormat="1" applyFont="1" applyBorder="1" applyAlignment="1">
      <alignment wrapText="1"/>
    </xf>
    <xf numFmtId="4" fontId="24" fillId="0" borderId="0" xfId="0" applyNumberFormat="1" applyFont="1" applyBorder="1" applyAlignment="1">
      <alignment/>
    </xf>
    <xf numFmtId="4" fontId="27" fillId="0" borderId="41" xfId="0" applyNumberFormat="1" applyFont="1" applyBorder="1" applyAlignment="1">
      <alignment/>
    </xf>
    <xf numFmtId="0" fontId="21" fillId="0" borderId="42" xfId="0" applyNumberFormat="1" applyFont="1" applyBorder="1" applyAlignment="1">
      <alignment wrapText="1"/>
    </xf>
    <xf numFmtId="0" fontId="12" fillId="0" borderId="26" xfId="0" applyNumberFormat="1" applyFont="1" applyBorder="1" applyAlignment="1">
      <alignment/>
    </xf>
    <xf numFmtId="0" fontId="1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4" fontId="3" fillId="0" borderId="36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28" fillId="0" borderId="43" xfId="0" applyNumberFormat="1" applyFont="1" applyBorder="1" applyAlignment="1">
      <alignment wrapText="1"/>
    </xf>
    <xf numFmtId="4" fontId="29" fillId="0" borderId="3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33" borderId="44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28" fillId="0" borderId="45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30" fillId="0" borderId="38" xfId="0" applyNumberFormat="1" applyFont="1" applyFill="1" applyBorder="1" applyAlignment="1">
      <alignment/>
    </xf>
    <xf numFmtId="4" fontId="31" fillId="0" borderId="3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16" fillId="0" borderId="2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0" fontId="5" fillId="33" borderId="43" xfId="0" applyNumberFormat="1" applyFont="1" applyFill="1" applyBorder="1" applyAlignment="1">
      <alignment/>
    </xf>
    <xf numFmtId="4" fontId="4" fillId="33" borderId="39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/>
    </xf>
    <xf numFmtId="0" fontId="9" fillId="0" borderId="37" xfId="0" applyNumberFormat="1" applyFont="1" applyBorder="1" applyAlignment="1">
      <alignment wrapText="1"/>
    </xf>
    <xf numFmtId="0" fontId="16" fillId="34" borderId="46" xfId="0" applyNumberFormat="1" applyFont="1" applyFill="1" applyBorder="1" applyAlignment="1">
      <alignment wrapText="1"/>
    </xf>
    <xf numFmtId="4" fontId="16" fillId="34" borderId="47" xfId="0" applyNumberFormat="1" applyFont="1" applyFill="1" applyBorder="1" applyAlignment="1">
      <alignment/>
    </xf>
    <xf numFmtId="0" fontId="16" fillId="34" borderId="21" xfId="0" applyNumberFormat="1" applyFont="1" applyFill="1" applyBorder="1" applyAlignment="1">
      <alignment wrapText="1"/>
    </xf>
    <xf numFmtId="4" fontId="16" fillId="34" borderId="19" xfId="0" applyNumberFormat="1" applyFont="1" applyFill="1" applyBorder="1" applyAlignment="1">
      <alignment/>
    </xf>
    <xf numFmtId="4" fontId="16" fillId="34" borderId="48" xfId="0" applyNumberFormat="1" applyFont="1" applyFill="1" applyBorder="1" applyAlignment="1">
      <alignment/>
    </xf>
    <xf numFmtId="0" fontId="16" fillId="34" borderId="35" xfId="0" applyNumberFormat="1" applyFont="1" applyFill="1" applyBorder="1" applyAlignment="1">
      <alignment wrapText="1"/>
    </xf>
    <xf numFmtId="4" fontId="16" fillId="34" borderId="36" xfId="0" applyNumberFormat="1" applyFont="1" applyFill="1" applyBorder="1" applyAlignment="1">
      <alignment/>
    </xf>
    <xf numFmtId="0" fontId="16" fillId="34" borderId="18" xfId="0" applyNumberFormat="1" applyFont="1" applyFill="1" applyBorder="1" applyAlignment="1">
      <alignment wrapText="1"/>
    </xf>
    <xf numFmtId="4" fontId="16" fillId="34" borderId="20" xfId="0" applyNumberFormat="1" applyFont="1" applyFill="1" applyBorder="1" applyAlignment="1">
      <alignment/>
    </xf>
    <xf numFmtId="4" fontId="16" fillId="34" borderId="49" xfId="0" applyNumberFormat="1" applyFont="1" applyFill="1" applyBorder="1" applyAlignment="1">
      <alignment/>
    </xf>
    <xf numFmtId="0" fontId="16" fillId="34" borderId="22" xfId="0" applyNumberFormat="1" applyFont="1" applyFill="1" applyBorder="1" applyAlignment="1">
      <alignment wrapText="1"/>
    </xf>
    <xf numFmtId="4" fontId="16" fillId="34" borderId="24" xfId="0" applyNumberFormat="1" applyFont="1" applyFill="1" applyBorder="1" applyAlignment="1">
      <alignment/>
    </xf>
    <xf numFmtId="0" fontId="32" fillId="0" borderId="19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2" fillId="33" borderId="19" xfId="0" applyNumberFormat="1" applyFont="1" applyFill="1" applyBorder="1" applyAlignment="1">
      <alignment horizontal="center"/>
    </xf>
    <xf numFmtId="0" fontId="33" fillId="0" borderId="19" xfId="0" applyNumberFormat="1" applyFont="1" applyBorder="1" applyAlignment="1">
      <alignment wrapText="1"/>
    </xf>
    <xf numFmtId="0" fontId="33" fillId="0" borderId="19" xfId="0" applyNumberFormat="1" applyFont="1" applyBorder="1" applyAlignment="1">
      <alignment horizontal="center"/>
    </xf>
    <xf numFmtId="4" fontId="33" fillId="0" borderId="19" xfId="0" applyNumberFormat="1" applyFont="1" applyBorder="1" applyAlignment="1">
      <alignment/>
    </xf>
    <xf numFmtId="0" fontId="33" fillId="0" borderId="0" xfId="0" applyNumberFormat="1" applyFont="1" applyAlignment="1">
      <alignment wrapText="1"/>
    </xf>
    <xf numFmtId="0" fontId="33" fillId="0" borderId="0" xfId="0" applyNumberFormat="1" applyFont="1" applyAlignment="1">
      <alignment horizontal="center"/>
    </xf>
    <xf numFmtId="0" fontId="33" fillId="0" borderId="0" xfId="0" applyNumberFormat="1" applyFont="1" applyAlignment="1">
      <alignment/>
    </xf>
    <xf numFmtId="9" fontId="33" fillId="0" borderId="19" xfId="55" applyNumberFormat="1" applyFont="1" applyBorder="1" applyAlignment="1">
      <alignment horizontal="center"/>
    </xf>
    <xf numFmtId="9" fontId="33" fillId="0" borderId="0" xfId="55" applyNumberFormat="1" applyFont="1" applyAlignment="1">
      <alignment horizontal="center"/>
    </xf>
    <xf numFmtId="0" fontId="32" fillId="0" borderId="19" xfId="0" applyNumberFormat="1" applyFont="1" applyBorder="1" applyAlignment="1">
      <alignment wrapText="1"/>
    </xf>
    <xf numFmtId="4" fontId="32" fillId="0" borderId="19" xfId="0" applyNumberFormat="1" applyFont="1" applyBorder="1" applyAlignment="1">
      <alignment/>
    </xf>
    <xf numFmtId="0" fontId="33" fillId="0" borderId="36" xfId="0" applyNumberFormat="1" applyFont="1" applyBorder="1" applyAlignment="1">
      <alignment wrapText="1"/>
    </xf>
    <xf numFmtId="0" fontId="33" fillId="0" borderId="36" xfId="0" applyNumberFormat="1" applyFont="1" applyBorder="1" applyAlignment="1">
      <alignment horizontal="center"/>
    </xf>
    <xf numFmtId="4" fontId="33" fillId="0" borderId="36" xfId="0" applyNumberFormat="1" applyFont="1" applyBorder="1" applyAlignment="1">
      <alignment/>
    </xf>
    <xf numFmtId="9" fontId="33" fillId="0" borderId="36" xfId="55" applyNumberFormat="1" applyFont="1" applyBorder="1" applyAlignment="1">
      <alignment horizontal="center"/>
    </xf>
    <xf numFmtId="1" fontId="33" fillId="0" borderId="36" xfId="58" applyNumberFormat="1" applyFont="1" applyBorder="1" applyAlignment="1">
      <alignment horizontal="center"/>
    </xf>
    <xf numFmtId="4" fontId="16" fillId="34" borderId="50" xfId="0" applyNumberFormat="1" applyFont="1" applyFill="1" applyBorder="1" applyAlignment="1">
      <alignment/>
    </xf>
    <xf numFmtId="4" fontId="16" fillId="34" borderId="51" xfId="0" applyNumberFormat="1" applyFont="1" applyFill="1" applyBorder="1" applyAlignment="1">
      <alignment/>
    </xf>
    <xf numFmtId="0" fontId="16" fillId="34" borderId="52" xfId="0" applyNumberFormat="1" applyFont="1" applyFill="1" applyBorder="1" applyAlignment="1">
      <alignment wrapText="1"/>
    </xf>
    <xf numFmtId="4" fontId="35" fillId="0" borderId="53" xfId="0" applyNumberFormat="1" applyFont="1" applyBorder="1" applyAlignment="1">
      <alignment/>
    </xf>
    <xf numFmtId="4" fontId="16" fillId="34" borderId="53" xfId="0" applyNumberFormat="1" applyFont="1" applyFill="1" applyBorder="1" applyAlignment="1">
      <alignment/>
    </xf>
    <xf numFmtId="4" fontId="16" fillId="34" borderId="54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 wrapText="1"/>
    </xf>
    <xf numFmtId="2" fontId="10" fillId="0" borderId="26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 horizontal="center" wrapText="1"/>
    </xf>
    <xf numFmtId="0" fontId="8" fillId="0" borderId="41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wrapText="1"/>
    </xf>
    <xf numFmtId="2" fontId="10" fillId="0" borderId="41" xfId="0" applyNumberFormat="1" applyFont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" fontId="4" fillId="33" borderId="55" xfId="0" applyNumberFormat="1" applyFont="1" applyFill="1" applyBorder="1" applyAlignment="1">
      <alignment/>
    </xf>
    <xf numFmtId="0" fontId="7" fillId="0" borderId="35" xfId="0" applyNumberFormat="1" applyFont="1" applyBorder="1" applyAlignment="1">
      <alignment wrapText="1"/>
    </xf>
    <xf numFmtId="4" fontId="4" fillId="33" borderId="56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top" wrapText="1"/>
    </xf>
    <xf numFmtId="0" fontId="36" fillId="0" borderId="0" xfId="0" applyNumberFormat="1" applyFont="1" applyAlignment="1">
      <alignment horizontal="left" vertic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vertical="top" wrapText="1"/>
    </xf>
    <xf numFmtId="0" fontId="14" fillId="0" borderId="57" xfId="0" applyNumberFormat="1" applyFont="1" applyBorder="1" applyAlignment="1">
      <alignment horizontal="left" vertical="center"/>
    </xf>
    <xf numFmtId="0" fontId="35" fillId="0" borderId="57" xfId="0" applyNumberFormat="1" applyFont="1" applyBorder="1" applyAlignment="1">
      <alignment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right" wrapText="1"/>
    </xf>
    <xf numFmtId="0" fontId="14" fillId="0" borderId="57" xfId="0" applyNumberFormat="1" applyFont="1" applyBorder="1" applyAlignment="1">
      <alignment horizontal="center" vertical="top" wrapText="1"/>
    </xf>
    <xf numFmtId="0" fontId="31" fillId="0" borderId="37" xfId="0" applyNumberFormat="1" applyFont="1" applyBorder="1" applyAlignment="1">
      <alignment wrapText="1"/>
    </xf>
    <xf numFmtId="0" fontId="6" fillId="0" borderId="18" xfId="0" applyNumberFormat="1" applyFont="1" applyFill="1" applyBorder="1" applyAlignment="1" applyProtection="1">
      <alignment wrapText="1"/>
      <protection/>
    </xf>
    <xf numFmtId="4" fontId="3" fillId="0" borderId="20" xfId="0" applyNumberFormat="1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/>
      <protection/>
    </xf>
    <xf numFmtId="4" fontId="3" fillId="0" borderId="36" xfId="0" applyNumberFormat="1" applyFont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0" fontId="33" fillId="0" borderId="36" xfId="0" applyNumberFormat="1" applyFont="1" applyBorder="1" applyAlignment="1">
      <alignment horizontal="left" wrapText="1"/>
    </xf>
    <xf numFmtId="4" fontId="16" fillId="34" borderId="58" xfId="0" applyNumberFormat="1" applyFont="1" applyFill="1" applyBorder="1" applyAlignment="1">
      <alignment/>
    </xf>
    <xf numFmtId="4" fontId="16" fillId="34" borderId="25" xfId="0" applyNumberFormat="1" applyFont="1" applyFill="1" applyBorder="1" applyAlignment="1">
      <alignment/>
    </xf>
    <xf numFmtId="4" fontId="16" fillId="34" borderId="38" xfId="0" applyNumberFormat="1" applyFont="1" applyFill="1" applyBorder="1" applyAlignment="1">
      <alignment/>
    </xf>
    <xf numFmtId="4" fontId="16" fillId="34" borderId="59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/>
      <protection/>
    </xf>
    <xf numFmtId="0" fontId="16" fillId="0" borderId="60" xfId="0" applyNumberFormat="1" applyFont="1" applyFill="1" applyBorder="1" applyAlignment="1">
      <alignment horizontal="center"/>
    </xf>
    <xf numFmtId="0" fontId="16" fillId="0" borderId="61" xfId="0" applyNumberFormat="1" applyFont="1" applyFill="1" applyBorder="1" applyAlignment="1">
      <alignment horizontal="center"/>
    </xf>
    <xf numFmtId="0" fontId="16" fillId="0" borderId="62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left" vertical="center"/>
    </xf>
    <xf numFmtId="0" fontId="5" fillId="33" borderId="61" xfId="0" applyNumberFormat="1" applyFont="1" applyFill="1" applyBorder="1" applyAlignment="1">
      <alignment horizontal="left" vertical="center"/>
    </xf>
    <xf numFmtId="0" fontId="5" fillId="33" borderId="62" xfId="0" applyNumberFormat="1" applyFont="1" applyFill="1" applyBorder="1" applyAlignment="1">
      <alignment horizontal="left" vertical="center"/>
    </xf>
    <xf numFmtId="0" fontId="20" fillId="33" borderId="60" xfId="0" applyNumberFormat="1" applyFont="1" applyFill="1" applyBorder="1" applyAlignment="1">
      <alignment horizontal="left" vertical="center"/>
    </xf>
    <xf numFmtId="0" fontId="20" fillId="33" borderId="61" xfId="0" applyNumberFormat="1" applyFont="1" applyFill="1" applyBorder="1" applyAlignment="1">
      <alignment horizontal="left" vertical="center"/>
    </xf>
    <xf numFmtId="0" fontId="20" fillId="33" borderId="62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6" fillId="0" borderId="60" xfId="0" applyNumberFormat="1" applyFont="1" applyBorder="1" applyAlignment="1">
      <alignment horizontal="center"/>
    </xf>
    <xf numFmtId="0" fontId="16" fillId="0" borderId="61" xfId="0" applyNumberFormat="1" applyFont="1" applyBorder="1" applyAlignment="1">
      <alignment horizontal="center"/>
    </xf>
    <xf numFmtId="0" fontId="16" fillId="0" borderId="62" xfId="0" applyNumberFormat="1" applyFont="1" applyBorder="1" applyAlignment="1">
      <alignment horizontal="center"/>
    </xf>
    <xf numFmtId="0" fontId="9" fillId="33" borderId="60" xfId="0" applyNumberFormat="1" applyFont="1" applyFill="1" applyBorder="1" applyAlignment="1">
      <alignment horizontal="left"/>
    </xf>
    <xf numFmtId="0" fontId="9" fillId="33" borderId="61" xfId="0" applyNumberFormat="1" applyFont="1" applyFill="1" applyBorder="1" applyAlignment="1">
      <alignment horizontal="left"/>
    </xf>
    <xf numFmtId="0" fontId="9" fillId="33" borderId="62" xfId="0" applyNumberFormat="1" applyFont="1" applyFill="1" applyBorder="1" applyAlignment="1">
      <alignment horizontal="left"/>
    </xf>
    <xf numFmtId="0" fontId="34" fillId="0" borderId="0" xfId="0" applyNumberFormat="1" applyFont="1" applyBorder="1" applyAlignment="1">
      <alignment horizontal="center"/>
    </xf>
    <xf numFmtId="178" fontId="34" fillId="0" borderId="0" xfId="55" applyNumberFormat="1" applyFont="1" applyBorder="1" applyAlignment="1">
      <alignment horizontal="center"/>
    </xf>
    <xf numFmtId="0" fontId="17" fillId="0" borderId="60" xfId="0" applyNumberFormat="1" applyFont="1" applyBorder="1" applyAlignment="1">
      <alignment horizontal="center"/>
    </xf>
    <xf numFmtId="0" fontId="17" fillId="0" borderId="61" xfId="0" applyNumberFormat="1" applyFont="1" applyBorder="1" applyAlignment="1">
      <alignment horizontal="center"/>
    </xf>
    <xf numFmtId="0" fontId="17" fillId="0" borderId="6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ДЕНЕЖНЫХ СРЕДСТВ ПО ПРОЕКТУ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11"/>
          <c:w val="0.99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'Прогноз прибыли'!$A$91</c:f>
              <c:strCache>
                <c:ptCount val="1"/>
                <c:pt idx="0">
                  <c:v>ИЗМЕНЕНИЕ В БАЛАНСЕ ДЕНЕЖНЫХ СРЕДСТВ (НАКОПЛЕННЫЙ ДЕНЕЖНЫЙ ПОТОК)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прибыли'!$B$91:$N$91</c:f>
              <c:numCache>
                <c:ptCount val="13"/>
                <c:pt idx="1">
                  <c:v>53885</c:v>
                </c:pt>
                <c:pt idx="2">
                  <c:v>102270</c:v>
                </c:pt>
                <c:pt idx="3">
                  <c:v>150655</c:v>
                </c:pt>
                <c:pt idx="4">
                  <c:v>199040</c:v>
                </c:pt>
                <c:pt idx="5">
                  <c:v>247425</c:v>
                </c:pt>
                <c:pt idx="6">
                  <c:v>295810</c:v>
                </c:pt>
                <c:pt idx="7">
                  <c:v>344195</c:v>
                </c:pt>
                <c:pt idx="8">
                  <c:v>392580</c:v>
                </c:pt>
                <c:pt idx="9">
                  <c:v>440965</c:v>
                </c:pt>
                <c:pt idx="10">
                  <c:v>489350</c:v>
                </c:pt>
                <c:pt idx="11">
                  <c:v>537735</c:v>
                </c:pt>
                <c:pt idx="12">
                  <c:v>586120</c:v>
                </c:pt>
              </c:numCache>
            </c:numRef>
          </c:val>
        </c:ser>
        <c:ser>
          <c:idx val="1"/>
          <c:order val="1"/>
          <c:tx>
            <c:strRef>
              <c:f>'Прогноз прибыли'!$A$90</c:f>
              <c:strCache>
                <c:ptCount val="1"/>
                <c:pt idx="0">
                  <c:v>ИЗМЕНЕНИЕ В БАЛАНСЕ ДЕНЕЖНЫХ СРЕДСТВ (НЕНАКОПЛЕННЫЙ ДЕНЕЖНЫЙ ПОТОК)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прибыли'!$B$90:$N$90</c:f>
              <c:numCache>
                <c:ptCount val="13"/>
                <c:pt idx="0">
                  <c:v>5500</c:v>
                </c:pt>
                <c:pt idx="1">
                  <c:v>48385</c:v>
                </c:pt>
                <c:pt idx="2">
                  <c:v>48385</c:v>
                </c:pt>
                <c:pt idx="3">
                  <c:v>48385</c:v>
                </c:pt>
                <c:pt idx="4">
                  <c:v>48385</c:v>
                </c:pt>
                <c:pt idx="5">
                  <c:v>48385</c:v>
                </c:pt>
                <c:pt idx="6">
                  <c:v>48385</c:v>
                </c:pt>
                <c:pt idx="7">
                  <c:v>48385</c:v>
                </c:pt>
                <c:pt idx="8">
                  <c:v>48385</c:v>
                </c:pt>
                <c:pt idx="9">
                  <c:v>48385</c:v>
                </c:pt>
                <c:pt idx="10">
                  <c:v>48385</c:v>
                </c:pt>
                <c:pt idx="11">
                  <c:v>48385</c:v>
                </c:pt>
                <c:pt idx="12">
                  <c:v>48385</c:v>
                </c:pt>
              </c:numCache>
            </c:numRef>
          </c:val>
        </c:ser>
        <c:axId val="12820272"/>
        <c:axId val="48273585"/>
      </c:barChart>
      <c:lineChart>
        <c:grouping val="standard"/>
        <c:varyColors val="0"/>
        <c:ser>
          <c:idx val="2"/>
          <c:order val="2"/>
          <c:tx>
            <c:strRef>
              <c:f>'Прогноз прибыли'!$A$87</c:f>
              <c:strCache>
                <c:ptCount val="1"/>
                <c:pt idx="0">
                  <c:v>ПРИБЫЛЬ (УБЫТКИ) НАРАСТАЮЩИМ ИТОГОМ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'Прогноз прибыли'!$B$9:$N$9</c:f>
              <c:strCache>
                <c:ptCount val="13"/>
                <c:pt idx="0">
                  <c:v>44682</c:v>
                </c:pt>
                <c:pt idx="1">
                  <c:v>44713</c:v>
                </c:pt>
                <c:pt idx="2">
                  <c:v>44744</c:v>
                </c:pt>
                <c:pt idx="3">
                  <c:v>44775</c:v>
                </c:pt>
                <c:pt idx="4">
                  <c:v>44806</c:v>
                </c:pt>
                <c:pt idx="5">
                  <c:v>44837</c:v>
                </c:pt>
                <c:pt idx="6">
                  <c:v>44868</c:v>
                </c:pt>
                <c:pt idx="7">
                  <c:v>44899</c:v>
                </c:pt>
                <c:pt idx="8">
                  <c:v>44930</c:v>
                </c:pt>
                <c:pt idx="9">
                  <c:v>44961</c:v>
                </c:pt>
                <c:pt idx="10">
                  <c:v>44992</c:v>
                </c:pt>
                <c:pt idx="11">
                  <c:v>45023</c:v>
                </c:pt>
                <c:pt idx="12">
                  <c:v>45054</c:v>
                </c:pt>
              </c:strCache>
            </c:strRef>
          </c:cat>
          <c:val>
            <c:numRef>
              <c:f>'Прогноз прибыли'!$B$87:$N$87</c:f>
              <c:numCache>
                <c:ptCount val="13"/>
                <c:pt idx="1">
                  <c:v>-130715</c:v>
                </c:pt>
                <c:pt idx="2">
                  <c:v>-82330</c:v>
                </c:pt>
                <c:pt idx="3">
                  <c:v>-33945</c:v>
                </c:pt>
                <c:pt idx="4">
                  <c:v>14440</c:v>
                </c:pt>
                <c:pt idx="5">
                  <c:v>62825</c:v>
                </c:pt>
                <c:pt idx="6">
                  <c:v>111210</c:v>
                </c:pt>
                <c:pt idx="7">
                  <c:v>159595</c:v>
                </c:pt>
                <c:pt idx="8">
                  <c:v>207980</c:v>
                </c:pt>
                <c:pt idx="9">
                  <c:v>256365</c:v>
                </c:pt>
                <c:pt idx="10">
                  <c:v>304750</c:v>
                </c:pt>
                <c:pt idx="11">
                  <c:v>353135</c:v>
                </c:pt>
                <c:pt idx="12">
                  <c:v>401520</c:v>
                </c:pt>
              </c:numCache>
            </c:numRef>
          </c:val>
          <c:smooth val="0"/>
        </c:ser>
        <c:axId val="31809082"/>
        <c:axId val="17846283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0"/>
        <c:auto val="0"/>
        <c:lblOffset val="100"/>
        <c:tickLblSkip val="1"/>
        <c:noMultiLvlLbl val="0"/>
      </c:catAx>
      <c:valAx>
        <c:axId val="48273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At val="1"/>
        <c:crossBetween val="between"/>
        <c:dispUnits/>
      </c:valAx>
      <c:catAx>
        <c:axId val="31809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7846283"/>
        <c:crossesAt val="0"/>
        <c:auto val="0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8090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95125"/>
          <c:w val="0.08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95250</xdr:rowOff>
    </xdr:from>
    <xdr:to>
      <xdr:col>19</xdr:col>
      <xdr:colOff>200025</xdr:colOff>
      <xdr:row>63</xdr:row>
      <xdr:rowOff>152400</xdr:rowOff>
    </xdr:to>
    <xdr:graphicFrame>
      <xdr:nvGraphicFramePr>
        <xdr:cNvPr id="1" name="Прямоугольник 2049"/>
        <xdr:cNvGraphicFramePr/>
      </xdr:nvGraphicFramePr>
      <xdr:xfrm>
        <a:off x="0" y="3886200"/>
        <a:ext cx="179355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9"/>
  <sheetViews>
    <sheetView tabSelected="1" zoomScaleSheetLayoutView="75" zoomScalePageLayoutView="0" workbookViewId="0" topLeftCell="A1">
      <selection activeCell="B20" sqref="B20"/>
    </sheetView>
  </sheetViews>
  <sheetFormatPr defaultColWidth="9.125" defaultRowHeight="12.75" outlineLevelRow="1"/>
  <cols>
    <col min="1" max="1" width="30.375" style="4" customWidth="1"/>
    <col min="2" max="2" width="45.625" style="4" customWidth="1"/>
    <col min="3" max="16384" width="9.125" style="4" customWidth="1"/>
  </cols>
  <sheetData>
    <row r="1" spans="1:4" ht="12.75">
      <c r="A1" s="41"/>
      <c r="B1" s="41"/>
      <c r="C1" s="41"/>
      <c r="D1" s="41"/>
    </row>
    <row r="2" ht="15">
      <c r="A2" s="61"/>
    </row>
    <row r="3" ht="12.75">
      <c r="A3" s="43"/>
    </row>
    <row r="4" ht="12.75">
      <c r="A4" s="42"/>
    </row>
    <row r="5" spans="1:4" ht="12.75">
      <c r="A5" s="83"/>
      <c r="B5" s="41"/>
      <c r="C5" s="41"/>
      <c r="D5" s="41"/>
    </row>
    <row r="8" ht="12.75">
      <c r="A8" s="62" t="s">
        <v>79</v>
      </c>
    </row>
    <row r="9" ht="7.5" customHeight="1">
      <c r="A9" s="44"/>
    </row>
    <row r="10" ht="5.25" customHeight="1"/>
    <row r="11" spans="1:2" ht="24" customHeight="1">
      <c r="A11" s="48" t="s">
        <v>89</v>
      </c>
      <c r="B11" s="45" t="s">
        <v>110</v>
      </c>
    </row>
    <row r="12" spans="1:2" ht="20.25" customHeight="1">
      <c r="A12" s="48" t="s">
        <v>21</v>
      </c>
      <c r="B12" s="45"/>
    </row>
    <row r="13" spans="1:2" ht="18.75" customHeight="1" hidden="1" outlineLevel="1">
      <c r="A13" s="48" t="s">
        <v>55</v>
      </c>
      <c r="B13" s="45" t="s">
        <v>15</v>
      </c>
    </row>
    <row r="14" spans="1:2" ht="18.75" customHeight="1" collapsed="1">
      <c r="A14" s="48" t="s">
        <v>102</v>
      </c>
      <c r="B14" s="45" t="s">
        <v>111</v>
      </c>
    </row>
    <row r="15" spans="1:2" ht="19.5" customHeight="1">
      <c r="A15" s="48" t="s">
        <v>22</v>
      </c>
      <c r="B15" s="46">
        <v>44682</v>
      </c>
    </row>
    <row r="16" spans="1:2" ht="21" customHeight="1">
      <c r="A16" s="49" t="s">
        <v>5</v>
      </c>
      <c r="B16" s="47" t="s">
        <v>84</v>
      </c>
    </row>
    <row r="17" spans="1:4" ht="12.75">
      <c r="A17" s="3"/>
      <c r="B17" s="3"/>
      <c r="C17" s="3"/>
      <c r="D17" s="3"/>
    </row>
    <row r="18" ht="12.75">
      <c r="B18" s="43"/>
    </row>
    <row r="19" spans="1:2" ht="12.75">
      <c r="A19" s="84"/>
      <c r="B19" s="43"/>
    </row>
  </sheetData>
  <sheetProtection formatCells="0" formatColumns="0" formatRows="0" insertColumns="0" insertRows="0" insertHyperlinks="0" deleteColumns="0" deleteRows="0" sort="0"/>
  <protectedRanges>
    <protectedRange sqref="B11:B16" name="Диапазон1"/>
  </protectedRanges>
  <printOptions/>
  <pageMargins left="0.5295833349227905" right="0.3100000023841858" top="1.100000023841858" bottom="0.98430556058883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08"/>
  <sheetViews>
    <sheetView zoomScale="75" zoomScaleNormal="75" zoomScalePageLayoutView="0" workbookViewId="0" topLeftCell="A4">
      <pane xSplit="1" ySplit="6" topLeftCell="B82" activePane="bottomRight" state="frozen"/>
      <selection pane="topLeft" activeCell="B71" sqref="B71"/>
      <selection pane="topRight" activeCell="A4" sqref="A4"/>
      <selection pane="bottomLeft" activeCell="A4" sqref="A4"/>
      <selection pane="bottomRight" activeCell="A95" sqref="A95:IV97"/>
    </sheetView>
  </sheetViews>
  <sheetFormatPr defaultColWidth="9.125" defaultRowHeight="12.75"/>
  <cols>
    <col min="1" max="1" width="44.50390625" style="38" customWidth="1"/>
    <col min="2" max="2" width="13.50390625" style="38" customWidth="1"/>
    <col min="3" max="11" width="13.875" style="4" customWidth="1"/>
    <col min="12" max="12" width="16.00390625" style="4" customWidth="1"/>
    <col min="13" max="13" width="16.125" style="4" customWidth="1"/>
    <col min="14" max="15" width="16.00390625" style="4" customWidth="1"/>
    <col min="16" max="16384" width="9.125" style="4" customWidth="1"/>
  </cols>
  <sheetData>
    <row r="1" spans="1:13" ht="12.75">
      <c r="A1" s="85" t="s">
        <v>103</v>
      </c>
      <c r="B1" s="187" t="str">
        <f>'Исходные данные'!B11</f>
        <v>ФИО</v>
      </c>
      <c r="C1" s="187"/>
      <c r="D1" s="187"/>
      <c r="E1" s="187"/>
      <c r="F1" s="3"/>
      <c r="G1" s="3"/>
      <c r="H1" s="3"/>
      <c r="I1" s="3"/>
      <c r="J1" s="3"/>
      <c r="K1" s="3"/>
      <c r="L1" s="3"/>
      <c r="M1" s="3"/>
    </row>
    <row r="2" spans="1:5" s="3" customFormat="1" ht="12.75">
      <c r="A2" s="85" t="s">
        <v>94</v>
      </c>
      <c r="B2" s="188">
        <f>'Исходные данные'!B12</f>
        <v>0</v>
      </c>
      <c r="C2" s="188"/>
      <c r="D2" s="188"/>
      <c r="E2" s="188"/>
    </row>
    <row r="3" spans="1:12" s="3" customFormat="1" ht="12.75">
      <c r="A3" s="86" t="s">
        <v>102</v>
      </c>
      <c r="B3" s="189" t="str">
        <f>'Исходные данные'!B14</f>
        <v>НПД или УСН</v>
      </c>
      <c r="C3" s="189"/>
      <c r="D3" s="189"/>
      <c r="E3" s="189"/>
      <c r="F3" s="5"/>
      <c r="G3" s="5"/>
      <c r="H3" s="5"/>
      <c r="I3" s="5"/>
      <c r="J3" s="5"/>
      <c r="K3" s="5"/>
      <c r="L3" s="5"/>
    </row>
    <row r="4" spans="1:12" s="3" customFormat="1" ht="12.75">
      <c r="A4" s="6"/>
      <c r="B4" s="5"/>
      <c r="C4" s="85"/>
      <c r="D4" s="5"/>
      <c r="E4" s="5"/>
      <c r="F4" s="5"/>
      <c r="G4" s="5"/>
      <c r="H4" s="5"/>
      <c r="I4" s="5"/>
      <c r="J4" s="5"/>
      <c r="K4" s="5"/>
      <c r="L4" s="5"/>
    </row>
    <row r="5" spans="1:12" s="3" customFormat="1" ht="12.75">
      <c r="A5" s="6"/>
      <c r="B5" s="5"/>
      <c r="C5" s="85"/>
      <c r="D5" s="5"/>
      <c r="E5" s="5"/>
      <c r="F5" s="5"/>
      <c r="G5" s="5"/>
      <c r="H5" s="5"/>
      <c r="I5" s="5"/>
      <c r="J5" s="5"/>
      <c r="K5" s="5"/>
      <c r="L5" s="5"/>
    </row>
    <row r="6" spans="1:15" s="3" customFormat="1" ht="15">
      <c r="A6" s="59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58" t="s">
        <v>16</v>
      </c>
    </row>
    <row r="7" s="3" customFormat="1" ht="15">
      <c r="O7" s="58" t="str">
        <f>'Исходные данные'!B16</f>
        <v>руб.</v>
      </c>
    </row>
    <row r="8" spans="1:15" s="3" customFormat="1" ht="41.25">
      <c r="A8" s="7" t="s">
        <v>7</v>
      </c>
      <c r="B8" s="8" t="s">
        <v>73</v>
      </c>
      <c r="C8" s="9">
        <v>1</v>
      </c>
      <c r="D8" s="10">
        <v>2</v>
      </c>
      <c r="E8" s="9">
        <v>3</v>
      </c>
      <c r="F8" s="9">
        <v>4</v>
      </c>
      <c r="G8" s="10">
        <v>5</v>
      </c>
      <c r="H8" s="11">
        <v>6</v>
      </c>
      <c r="I8" s="12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3" t="s">
        <v>81</v>
      </c>
    </row>
    <row r="9" spans="1:15" s="18" customFormat="1" ht="13.5">
      <c r="A9" s="14"/>
      <c r="B9" s="15">
        <f>'Исходные данные'!B15</f>
        <v>44682</v>
      </c>
      <c r="C9" s="15">
        <f>B9+31</f>
        <v>44713</v>
      </c>
      <c r="D9" s="16">
        <f>C9+31</f>
        <v>44744</v>
      </c>
      <c r="E9" s="15">
        <f aca="true" t="shared" si="0" ref="E9:N9">D9+31</f>
        <v>44775</v>
      </c>
      <c r="F9" s="15">
        <f t="shared" si="0"/>
        <v>44806</v>
      </c>
      <c r="G9" s="16">
        <f t="shared" si="0"/>
        <v>44837</v>
      </c>
      <c r="H9" s="15">
        <f t="shared" si="0"/>
        <v>44868</v>
      </c>
      <c r="I9" s="16">
        <f t="shared" si="0"/>
        <v>44899</v>
      </c>
      <c r="J9" s="15">
        <f t="shared" si="0"/>
        <v>44930</v>
      </c>
      <c r="K9" s="15">
        <f t="shared" si="0"/>
        <v>44961</v>
      </c>
      <c r="L9" s="15">
        <f t="shared" si="0"/>
        <v>44992</v>
      </c>
      <c r="M9" s="15">
        <f t="shared" si="0"/>
        <v>45023</v>
      </c>
      <c r="N9" s="15">
        <f t="shared" si="0"/>
        <v>45054</v>
      </c>
      <c r="O9" s="17" t="s">
        <v>85</v>
      </c>
    </row>
    <row r="10" spans="1:15" s="18" customFormat="1" ht="13.5">
      <c r="A10" s="147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48"/>
    </row>
    <row r="11" spans="1:15" s="3" customFormat="1" ht="17.25">
      <c r="A11" s="193" t="s">
        <v>46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s="3" customFormat="1" ht="27">
      <c r="A12" s="55" t="s">
        <v>0</v>
      </c>
      <c r="B12" s="56">
        <v>0</v>
      </c>
      <c r="C12" s="56">
        <v>126000</v>
      </c>
      <c r="D12" s="56">
        <v>126000</v>
      </c>
      <c r="E12" s="56">
        <v>126000</v>
      </c>
      <c r="F12" s="56">
        <v>126000</v>
      </c>
      <c r="G12" s="56">
        <v>126000</v>
      </c>
      <c r="H12" s="56">
        <v>126000</v>
      </c>
      <c r="I12" s="56">
        <v>126000</v>
      </c>
      <c r="J12" s="56">
        <v>126000</v>
      </c>
      <c r="K12" s="56">
        <v>126000</v>
      </c>
      <c r="L12" s="56">
        <v>126000</v>
      </c>
      <c r="M12" s="56">
        <v>126000</v>
      </c>
      <c r="N12" s="56">
        <v>126000</v>
      </c>
      <c r="O12" s="57">
        <f aca="true" t="shared" si="1" ref="O12:O17">SUM(B12:N12)</f>
        <v>1512000</v>
      </c>
    </row>
    <row r="13" spans="1:15" s="3" customFormat="1" ht="13.5">
      <c r="A13" s="21" t="s">
        <v>104</v>
      </c>
      <c r="B13" s="53">
        <v>250000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2">
        <f t="shared" si="1"/>
        <v>250000</v>
      </c>
    </row>
    <row r="14" spans="1:15" s="3" customFormat="1" ht="13.5">
      <c r="A14" s="24" t="s">
        <v>93</v>
      </c>
      <c r="B14" s="51">
        <v>6000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2">
        <f t="shared" si="1"/>
        <v>6000</v>
      </c>
    </row>
    <row r="15" spans="1:15" s="3" customFormat="1" ht="13.5">
      <c r="A15" s="50" t="s">
        <v>14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2">
        <f t="shared" si="1"/>
        <v>0</v>
      </c>
    </row>
    <row r="16" spans="1:15" s="3" customFormat="1" ht="13.5">
      <c r="A16" s="25" t="s">
        <v>44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2">
        <f t="shared" si="1"/>
        <v>0</v>
      </c>
    </row>
    <row r="17" spans="1:15" s="27" customFormat="1" ht="17.25">
      <c r="A17" s="26" t="s">
        <v>29</v>
      </c>
      <c r="B17" s="101">
        <f>SUM(B12:B16)</f>
        <v>256000</v>
      </c>
      <c r="C17" s="101">
        <f aca="true" t="shared" si="2" ref="C17:N17">SUM(C12:C16)</f>
        <v>126000</v>
      </c>
      <c r="D17" s="101">
        <f t="shared" si="2"/>
        <v>126000</v>
      </c>
      <c r="E17" s="101">
        <f t="shared" si="2"/>
        <v>126000</v>
      </c>
      <c r="F17" s="101">
        <f t="shared" si="2"/>
        <v>126000</v>
      </c>
      <c r="G17" s="101">
        <f t="shared" si="2"/>
        <v>126000</v>
      </c>
      <c r="H17" s="101">
        <f t="shared" si="2"/>
        <v>126000</v>
      </c>
      <c r="I17" s="101">
        <f t="shared" si="2"/>
        <v>126000</v>
      </c>
      <c r="J17" s="101">
        <f t="shared" si="2"/>
        <v>126000</v>
      </c>
      <c r="K17" s="101">
        <f t="shared" si="2"/>
        <v>126000</v>
      </c>
      <c r="L17" s="101">
        <f t="shared" si="2"/>
        <v>126000</v>
      </c>
      <c r="M17" s="101">
        <f t="shared" si="2"/>
        <v>126000</v>
      </c>
      <c r="N17" s="101">
        <f t="shared" si="2"/>
        <v>126000</v>
      </c>
      <c r="O17" s="101">
        <f t="shared" si="1"/>
        <v>1768000</v>
      </c>
    </row>
    <row r="18" spans="1:15" s="3" customFormat="1" ht="13.5">
      <c r="A18" s="149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150"/>
    </row>
    <row r="19" spans="1:15" s="3" customFormat="1" ht="17.25">
      <c r="A19" s="193" t="s">
        <v>35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5"/>
    </row>
    <row r="20" spans="1:15" s="3" customFormat="1" ht="15">
      <c r="A20" s="178" t="s">
        <v>48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/>
    </row>
    <row r="21" spans="1:15" s="3" customFormat="1" ht="20.25" customHeight="1">
      <c r="A21" s="181" t="s">
        <v>50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3"/>
    </row>
    <row r="22" spans="1:15" s="3" customFormat="1" ht="13.5">
      <c r="A22" s="33" t="s">
        <v>25</v>
      </c>
      <c r="B22" s="31">
        <v>179100</v>
      </c>
      <c r="C22" s="31">
        <v>57075</v>
      </c>
      <c r="D22" s="31">
        <v>57075</v>
      </c>
      <c r="E22" s="31">
        <v>57075</v>
      </c>
      <c r="F22" s="31">
        <v>57075</v>
      </c>
      <c r="G22" s="31">
        <v>57075</v>
      </c>
      <c r="H22" s="31">
        <v>57075</v>
      </c>
      <c r="I22" s="31">
        <v>57075</v>
      </c>
      <c r="J22" s="31">
        <v>57075</v>
      </c>
      <c r="K22" s="31">
        <v>57075</v>
      </c>
      <c r="L22" s="31">
        <v>57075</v>
      </c>
      <c r="M22" s="31">
        <v>57075</v>
      </c>
      <c r="N22" s="31">
        <v>57075</v>
      </c>
      <c r="O22" s="99">
        <f>SUM(B22:N22)</f>
        <v>864000</v>
      </c>
    </row>
    <row r="23" spans="1:15" s="3" customFormat="1" ht="13.5">
      <c r="A23" s="33" t="s">
        <v>54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99"/>
    </row>
    <row r="24" spans="1:15" s="3" customFormat="1" ht="27">
      <c r="A24" s="63" t="s">
        <v>20</v>
      </c>
      <c r="B24" s="64">
        <f>40%*B12</f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 t="s">
        <v>109</v>
      </c>
      <c r="N24" s="177">
        <v>0</v>
      </c>
      <c r="O24" s="100">
        <f>SUM(B24:N24)</f>
        <v>0</v>
      </c>
    </row>
    <row r="25" spans="1:15" s="3" customFormat="1" ht="21" customHeight="1">
      <c r="A25" s="166" t="s">
        <v>26</v>
      </c>
      <c r="B25" s="97">
        <f aca="true" t="shared" si="3" ref="B25:N25">B24+B22</f>
        <v>179100</v>
      </c>
      <c r="C25" s="97">
        <f t="shared" si="3"/>
        <v>57075</v>
      </c>
      <c r="D25" s="97">
        <f t="shared" si="3"/>
        <v>57075</v>
      </c>
      <c r="E25" s="97">
        <f t="shared" si="3"/>
        <v>57075</v>
      </c>
      <c r="F25" s="97">
        <f t="shared" si="3"/>
        <v>57075</v>
      </c>
      <c r="G25" s="97">
        <f t="shared" si="3"/>
        <v>57075</v>
      </c>
      <c r="H25" s="97">
        <f t="shared" si="3"/>
        <v>57075</v>
      </c>
      <c r="I25" s="97">
        <f t="shared" si="3"/>
        <v>57075</v>
      </c>
      <c r="J25" s="97">
        <f t="shared" si="3"/>
        <v>57075</v>
      </c>
      <c r="K25" s="97">
        <f t="shared" si="3"/>
        <v>57075</v>
      </c>
      <c r="L25" s="97">
        <f t="shared" si="3"/>
        <v>57075</v>
      </c>
      <c r="M25" s="97">
        <f>M22+M23</f>
        <v>57075</v>
      </c>
      <c r="N25" s="97">
        <f t="shared" si="3"/>
        <v>57075</v>
      </c>
      <c r="O25" s="98">
        <f>SUM(B25:N25)</f>
        <v>864000</v>
      </c>
    </row>
    <row r="26" spans="1:15" s="3" customFormat="1" ht="6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 s="3" customFormat="1" ht="21" customHeight="1">
      <c r="A27" s="181" t="s">
        <v>98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s="3" customFormat="1" ht="18" customHeight="1">
      <c r="A28" s="30" t="s">
        <v>76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54">
        <f>SUM(B28:N28)</f>
        <v>0</v>
      </c>
    </row>
    <row r="29" spans="1:15" s="3" customFormat="1" ht="13.5">
      <c r="A29" s="30" t="s">
        <v>65</v>
      </c>
      <c r="B29" s="22">
        <v>0</v>
      </c>
      <c r="C29" s="22">
        <v>15000</v>
      </c>
      <c r="D29" s="22">
        <v>15000</v>
      </c>
      <c r="E29" s="22">
        <v>15000</v>
      </c>
      <c r="F29" s="22">
        <v>15000</v>
      </c>
      <c r="G29" s="22">
        <v>15000</v>
      </c>
      <c r="H29" s="22">
        <v>15000</v>
      </c>
      <c r="I29" s="22">
        <v>15000</v>
      </c>
      <c r="J29" s="22">
        <v>15000</v>
      </c>
      <c r="K29" s="22">
        <v>15000</v>
      </c>
      <c r="L29" s="22">
        <v>15000</v>
      </c>
      <c r="M29" s="22">
        <v>15000</v>
      </c>
      <c r="N29" s="22">
        <v>15000</v>
      </c>
      <c r="O29" s="54">
        <f>SUM(B29:N29)</f>
        <v>180000</v>
      </c>
    </row>
    <row r="30" spans="1:15" s="3" customFormat="1" ht="27">
      <c r="A30" s="30" t="s">
        <v>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54">
        <f>SUM(B30:N30)</f>
        <v>0</v>
      </c>
    </row>
    <row r="31" spans="1:15" s="3" customFormat="1" ht="27">
      <c r="A31" s="66" t="s">
        <v>80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5">
        <f>SUM(B31:N31)</f>
        <v>0</v>
      </c>
    </row>
    <row r="32" spans="1:16" s="3" customFormat="1" ht="22.5" customHeight="1">
      <c r="A32" s="166" t="s">
        <v>75</v>
      </c>
      <c r="B32" s="97">
        <f aca="true" t="shared" si="4" ref="B32:N32">SUM(B28:B31)</f>
        <v>0</v>
      </c>
      <c r="C32" s="71">
        <f t="shared" si="4"/>
        <v>15000</v>
      </c>
      <c r="D32" s="71">
        <f t="shared" si="4"/>
        <v>15000</v>
      </c>
      <c r="E32" s="71">
        <f t="shared" si="4"/>
        <v>15000</v>
      </c>
      <c r="F32" s="71">
        <f t="shared" si="4"/>
        <v>15000</v>
      </c>
      <c r="G32" s="71">
        <f t="shared" si="4"/>
        <v>15000</v>
      </c>
      <c r="H32" s="71">
        <f t="shared" si="4"/>
        <v>15000</v>
      </c>
      <c r="I32" s="71">
        <f t="shared" si="4"/>
        <v>15000</v>
      </c>
      <c r="J32" s="71">
        <f t="shared" si="4"/>
        <v>15000</v>
      </c>
      <c r="K32" s="71">
        <f t="shared" si="4"/>
        <v>15000</v>
      </c>
      <c r="L32" s="71">
        <f t="shared" si="4"/>
        <v>15000</v>
      </c>
      <c r="M32" s="71">
        <f t="shared" si="4"/>
        <v>15000</v>
      </c>
      <c r="N32" s="71">
        <f t="shared" si="4"/>
        <v>15000</v>
      </c>
      <c r="O32" s="60">
        <f>SUM(B32:N32)</f>
        <v>180000</v>
      </c>
      <c r="P32" s="72"/>
    </row>
    <row r="33" spans="1:16" s="3" customFormat="1" ht="5.25" customHeight="1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6"/>
      <c r="P33" s="72"/>
    </row>
    <row r="34" spans="1:15" s="3" customFormat="1" ht="21" customHeight="1">
      <c r="A34" s="181" t="s">
        <v>100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s="3" customFormat="1" ht="27">
      <c r="A35" s="21" t="s">
        <v>19</v>
      </c>
      <c r="B35" s="22">
        <v>0</v>
      </c>
      <c r="C35" s="22">
        <v>0</v>
      </c>
      <c r="D35" s="22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92">
        <f>SUM(B35:N35)</f>
        <v>0</v>
      </c>
    </row>
    <row r="36" spans="1:15" s="3" customFormat="1" ht="13.5">
      <c r="A36" s="21" t="s">
        <v>69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92">
        <f aca="true" t="shared" si="5" ref="O36:O44">SUM(B36:N36)</f>
        <v>0</v>
      </c>
    </row>
    <row r="37" spans="1:15" s="3" customFormat="1" ht="27">
      <c r="A37" s="30" t="s">
        <v>61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92">
        <f t="shared" si="5"/>
        <v>0</v>
      </c>
    </row>
    <row r="38" spans="1:15" s="3" customFormat="1" ht="17.25" customHeight="1">
      <c r="A38" s="167" t="s">
        <v>78</v>
      </c>
      <c r="B38" s="22">
        <v>0</v>
      </c>
      <c r="C38" s="22">
        <v>500</v>
      </c>
      <c r="D38" s="22">
        <v>500</v>
      </c>
      <c r="E38" s="22">
        <v>500</v>
      </c>
      <c r="F38" s="22">
        <v>500</v>
      </c>
      <c r="G38" s="22">
        <v>500</v>
      </c>
      <c r="H38" s="22">
        <v>500</v>
      </c>
      <c r="I38" s="22">
        <v>500</v>
      </c>
      <c r="J38" s="22">
        <v>500</v>
      </c>
      <c r="K38" s="22">
        <v>500</v>
      </c>
      <c r="L38" s="22">
        <v>500</v>
      </c>
      <c r="M38" s="22">
        <v>500</v>
      </c>
      <c r="N38" s="22">
        <v>500</v>
      </c>
      <c r="O38" s="92">
        <f t="shared" si="5"/>
        <v>6000</v>
      </c>
    </row>
    <row r="39" spans="1:15" s="3" customFormat="1" ht="13.5">
      <c r="A39" s="30" t="s">
        <v>27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92">
        <f t="shared" si="5"/>
        <v>0</v>
      </c>
    </row>
    <row r="40" spans="1:15" s="3" customFormat="1" ht="13.5">
      <c r="A40" s="30" t="s">
        <v>30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92">
        <f t="shared" si="5"/>
        <v>0</v>
      </c>
    </row>
    <row r="41" spans="1:15" s="3" customFormat="1" ht="13.5">
      <c r="A41" s="33" t="s">
        <v>51</v>
      </c>
      <c r="B41" s="22">
        <v>0</v>
      </c>
      <c r="C41" s="22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92">
        <f t="shared" si="5"/>
        <v>0</v>
      </c>
    </row>
    <row r="42" spans="1:15" s="3" customFormat="1" ht="13.5">
      <c r="A42" s="33" t="s">
        <v>66</v>
      </c>
      <c r="B42" s="22">
        <v>0</v>
      </c>
      <c r="C42" s="22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92">
        <f t="shared" si="5"/>
        <v>0</v>
      </c>
    </row>
    <row r="43" spans="1:15" s="3" customFormat="1" ht="13.5">
      <c r="A43" s="35" t="s">
        <v>95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92">
        <f t="shared" si="5"/>
        <v>0</v>
      </c>
    </row>
    <row r="44" spans="1:15" s="3" customFormat="1" ht="13.5">
      <c r="A44" s="68" t="s">
        <v>52</v>
      </c>
      <c r="B44" s="67">
        <v>0</v>
      </c>
      <c r="C44" s="67">
        <v>0</v>
      </c>
      <c r="D44" s="170">
        <v>0</v>
      </c>
      <c r="E44" s="170">
        <v>0</v>
      </c>
      <c r="F44" s="170">
        <v>0</v>
      </c>
      <c r="G44" s="170">
        <v>0</v>
      </c>
      <c r="H44" s="170">
        <v>0</v>
      </c>
      <c r="I44" s="170">
        <v>0</v>
      </c>
      <c r="J44" s="170">
        <v>0</v>
      </c>
      <c r="K44" s="170">
        <v>0</v>
      </c>
      <c r="L44" s="170">
        <v>0</v>
      </c>
      <c r="M44" s="170">
        <v>0</v>
      </c>
      <c r="N44" s="170">
        <v>0</v>
      </c>
      <c r="O44" s="96">
        <f t="shared" si="5"/>
        <v>0</v>
      </c>
    </row>
    <row r="45" spans="1:15" s="3" customFormat="1" ht="24" customHeight="1">
      <c r="A45" s="90" t="s">
        <v>70</v>
      </c>
      <c r="B45" s="91">
        <f>SUM(B35:B44)</f>
        <v>0</v>
      </c>
      <c r="C45" s="91">
        <f aca="true" t="shared" si="6" ref="C45:N45">SUM(C35:C44)</f>
        <v>500</v>
      </c>
      <c r="D45" s="91">
        <f t="shared" si="6"/>
        <v>500</v>
      </c>
      <c r="E45" s="91">
        <f t="shared" si="6"/>
        <v>500</v>
      </c>
      <c r="F45" s="91">
        <f t="shared" si="6"/>
        <v>500</v>
      </c>
      <c r="G45" s="91">
        <f t="shared" si="6"/>
        <v>500</v>
      </c>
      <c r="H45" s="91">
        <f t="shared" si="6"/>
        <v>500</v>
      </c>
      <c r="I45" s="91">
        <f t="shared" si="6"/>
        <v>500</v>
      </c>
      <c r="J45" s="91">
        <f t="shared" si="6"/>
        <v>500</v>
      </c>
      <c r="K45" s="91">
        <f t="shared" si="6"/>
        <v>500</v>
      </c>
      <c r="L45" s="91">
        <f t="shared" si="6"/>
        <v>500</v>
      </c>
      <c r="M45" s="91">
        <f t="shared" si="6"/>
        <v>500</v>
      </c>
      <c r="N45" s="91">
        <f t="shared" si="6"/>
        <v>500</v>
      </c>
      <c r="O45" s="95">
        <f>SUM(B45:N45)</f>
        <v>6000</v>
      </c>
    </row>
    <row r="46" spans="1:15" s="3" customFormat="1" ht="5.25" customHeigh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1"/>
    </row>
    <row r="47" spans="1:15" s="3" customFormat="1" ht="20.25" customHeight="1">
      <c r="A47" s="184" t="s">
        <v>101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5" s="3" customFormat="1" ht="19.5" customHeight="1">
      <c r="A48" s="70" t="s">
        <v>67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92">
        <f>SUM(B48:N48)</f>
        <v>0</v>
      </c>
    </row>
    <row r="49" spans="1:15" s="3" customFormat="1" ht="13.5">
      <c r="A49" s="69" t="s">
        <v>88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92">
        <f>SUM(B49:N49)</f>
        <v>0</v>
      </c>
    </row>
    <row r="50" spans="1:15" s="3" customFormat="1" ht="13.5">
      <c r="A50" s="69" t="s">
        <v>58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92">
        <f>SUM(B50:N50)</f>
        <v>0</v>
      </c>
    </row>
    <row r="51" spans="1:15" s="3" customFormat="1" ht="13.5">
      <c r="A51" s="82" t="s">
        <v>43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92">
        <f>SUM(B51:N51)</f>
        <v>0</v>
      </c>
    </row>
    <row r="52" spans="1:15" s="3" customFormat="1" ht="32.25" customHeight="1">
      <c r="A52" s="90" t="s">
        <v>49</v>
      </c>
      <c r="B52" s="73">
        <f>SUM(B48:B51)</f>
        <v>0</v>
      </c>
      <c r="C52" s="73">
        <f aca="true" t="shared" si="7" ref="C52:N52">SUM(C48:C51)</f>
        <v>0</v>
      </c>
      <c r="D52" s="73">
        <f t="shared" si="7"/>
        <v>0</v>
      </c>
      <c r="E52" s="73">
        <f t="shared" si="7"/>
        <v>0</v>
      </c>
      <c r="F52" s="73">
        <f t="shared" si="7"/>
        <v>0</v>
      </c>
      <c r="G52" s="73">
        <f t="shared" si="7"/>
        <v>0</v>
      </c>
      <c r="H52" s="73">
        <f t="shared" si="7"/>
        <v>0</v>
      </c>
      <c r="I52" s="73">
        <f t="shared" si="7"/>
        <v>0</v>
      </c>
      <c r="J52" s="73">
        <f t="shared" si="7"/>
        <v>0</v>
      </c>
      <c r="K52" s="73">
        <f t="shared" si="7"/>
        <v>0</v>
      </c>
      <c r="L52" s="73">
        <f t="shared" si="7"/>
        <v>0</v>
      </c>
      <c r="M52" s="73">
        <f t="shared" si="7"/>
        <v>0</v>
      </c>
      <c r="N52" s="73">
        <f t="shared" si="7"/>
        <v>0</v>
      </c>
      <c r="O52" s="95">
        <f>SUM(B52:N52)</f>
        <v>0</v>
      </c>
    </row>
    <row r="53" spans="1:15" s="3" customFormat="1" ht="18" customHeight="1">
      <c r="A53" s="184" t="s">
        <v>36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6"/>
    </row>
    <row r="54" spans="1:15" s="3" customFormat="1" ht="13.5">
      <c r="A54" s="70" t="s">
        <v>37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92">
        <f>SUM(B54:N54)</f>
        <v>0</v>
      </c>
    </row>
    <row r="55" spans="1:15" s="3" customFormat="1" ht="13.5">
      <c r="A55" s="70" t="s">
        <v>60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92">
        <f>SUM(B55:N55)</f>
        <v>0</v>
      </c>
    </row>
    <row r="56" spans="1:15" s="3" customFormat="1" ht="13.5">
      <c r="A56" s="33" t="s">
        <v>42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92">
        <f>SUM(B56:N56)</f>
        <v>0</v>
      </c>
    </row>
    <row r="57" spans="1:15" s="3" customFormat="1" ht="21.75" customHeight="1">
      <c r="A57" s="90" t="s">
        <v>74</v>
      </c>
      <c r="B57" s="91">
        <f>SUM(B54:B56)</f>
        <v>0</v>
      </c>
      <c r="C57" s="91">
        <f aca="true" t="shared" si="8" ref="C57:N57">SUM(C54:C56)</f>
        <v>0</v>
      </c>
      <c r="D57" s="91">
        <f t="shared" si="8"/>
        <v>0</v>
      </c>
      <c r="E57" s="91">
        <f t="shared" si="8"/>
        <v>0</v>
      </c>
      <c r="F57" s="91">
        <f t="shared" si="8"/>
        <v>0</v>
      </c>
      <c r="G57" s="91">
        <f t="shared" si="8"/>
        <v>0</v>
      </c>
      <c r="H57" s="91">
        <f t="shared" si="8"/>
        <v>0</v>
      </c>
      <c r="I57" s="91">
        <f t="shared" si="8"/>
        <v>0</v>
      </c>
      <c r="J57" s="91">
        <f t="shared" si="8"/>
        <v>0</v>
      </c>
      <c r="K57" s="91">
        <f t="shared" si="8"/>
        <v>0</v>
      </c>
      <c r="L57" s="91">
        <f t="shared" si="8"/>
        <v>0</v>
      </c>
      <c r="M57" s="91">
        <f t="shared" si="8"/>
        <v>0</v>
      </c>
      <c r="N57" s="91">
        <f t="shared" si="8"/>
        <v>0</v>
      </c>
      <c r="O57" s="92">
        <f>SUM(B57:N57)</f>
        <v>0</v>
      </c>
    </row>
    <row r="58" spans="1:15" s="3" customFormat="1" ht="18" customHeight="1">
      <c r="A58" s="88" t="s">
        <v>53</v>
      </c>
      <c r="B58" s="93">
        <f>B25+B32+B45+B52+B57</f>
        <v>179100</v>
      </c>
      <c r="C58" s="93">
        <f aca="true" t="shared" si="9" ref="C58:N58">C25+C32+C45+C52+C57</f>
        <v>72575</v>
      </c>
      <c r="D58" s="93">
        <f t="shared" si="9"/>
        <v>72575</v>
      </c>
      <c r="E58" s="93">
        <f t="shared" si="9"/>
        <v>72575</v>
      </c>
      <c r="F58" s="93">
        <f t="shared" si="9"/>
        <v>72575</v>
      </c>
      <c r="G58" s="93">
        <f t="shared" si="9"/>
        <v>72575</v>
      </c>
      <c r="H58" s="93">
        <f t="shared" si="9"/>
        <v>72575</v>
      </c>
      <c r="I58" s="93">
        <f t="shared" si="9"/>
        <v>72575</v>
      </c>
      <c r="J58" s="93">
        <f t="shared" si="9"/>
        <v>72575</v>
      </c>
      <c r="K58" s="93">
        <f t="shared" si="9"/>
        <v>72575</v>
      </c>
      <c r="L58" s="93">
        <f t="shared" si="9"/>
        <v>72575</v>
      </c>
      <c r="M58" s="93">
        <f t="shared" si="9"/>
        <v>72575</v>
      </c>
      <c r="N58" s="93">
        <f t="shared" si="9"/>
        <v>72575</v>
      </c>
      <c r="O58" s="94">
        <f>SUM(B58:N58)</f>
        <v>1050000</v>
      </c>
    </row>
    <row r="59" spans="1:15" s="3" customFormat="1" ht="15">
      <c r="A59" s="198" t="s">
        <v>83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00"/>
    </row>
    <row r="60" spans="1:15" s="3" customFormat="1" ht="21" customHeight="1">
      <c r="A60" s="181" t="s">
        <v>47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</row>
    <row r="61" spans="1:15" s="3" customFormat="1" ht="27">
      <c r="A61" s="32" t="s">
        <v>99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99">
        <f>SUM(B61:N61)</f>
        <v>0</v>
      </c>
    </row>
    <row r="62" spans="1:15" s="3" customFormat="1" ht="13.5">
      <c r="A62" s="32" t="s">
        <v>12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6">
        <v>0</v>
      </c>
      <c r="O62" s="99">
        <f>SUM(B62:N62)</f>
        <v>0</v>
      </c>
    </row>
    <row r="63" spans="1:15" s="3" customFormat="1" ht="13.5">
      <c r="A63" s="25" t="s">
        <v>13</v>
      </c>
      <c r="B63" s="37">
        <v>0</v>
      </c>
      <c r="C63" s="37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0</v>
      </c>
      <c r="M63" s="171">
        <v>0</v>
      </c>
      <c r="N63" s="171">
        <v>0</v>
      </c>
      <c r="O63" s="99">
        <f>SUM(B63:N63)</f>
        <v>0</v>
      </c>
    </row>
    <row r="64" spans="1:15" s="3" customFormat="1" ht="13.5">
      <c r="A64" s="151" t="s">
        <v>105</v>
      </c>
      <c r="B64" s="87">
        <v>0</v>
      </c>
      <c r="C64" s="87">
        <v>5040</v>
      </c>
      <c r="D64" s="87">
        <v>5040</v>
      </c>
      <c r="E64" s="87">
        <v>5040</v>
      </c>
      <c r="F64" s="87">
        <v>5040</v>
      </c>
      <c r="G64" s="87">
        <v>5040</v>
      </c>
      <c r="H64" s="87">
        <v>5040</v>
      </c>
      <c r="I64" s="87">
        <v>5040</v>
      </c>
      <c r="J64" s="87">
        <v>5040</v>
      </c>
      <c r="K64" s="87">
        <v>5040</v>
      </c>
      <c r="L64" s="87">
        <v>5040</v>
      </c>
      <c r="M64" s="87">
        <v>5040</v>
      </c>
      <c r="N64" s="87">
        <v>5040</v>
      </c>
      <c r="O64" s="100">
        <f>SUM(B64:N64)</f>
        <v>60480</v>
      </c>
    </row>
    <row r="65" spans="1:15" s="3" customFormat="1" ht="18.75" customHeight="1">
      <c r="A65" s="88" t="s">
        <v>90</v>
      </c>
      <c r="B65" s="89">
        <f>SUM(B61:B64)</f>
        <v>0</v>
      </c>
      <c r="C65" s="89">
        <f aca="true" t="shared" si="10" ref="C65:N65">SUM(C61:C64)</f>
        <v>5040</v>
      </c>
      <c r="D65" s="89">
        <f t="shared" si="10"/>
        <v>5040</v>
      </c>
      <c r="E65" s="89">
        <f t="shared" si="10"/>
        <v>5040</v>
      </c>
      <c r="F65" s="89">
        <f t="shared" si="10"/>
        <v>5040</v>
      </c>
      <c r="G65" s="89">
        <f t="shared" si="10"/>
        <v>5040</v>
      </c>
      <c r="H65" s="89">
        <f t="shared" si="10"/>
        <v>5040</v>
      </c>
      <c r="I65" s="89">
        <f t="shared" si="10"/>
        <v>5040</v>
      </c>
      <c r="J65" s="89">
        <f t="shared" si="10"/>
        <v>5040</v>
      </c>
      <c r="K65" s="89">
        <f t="shared" si="10"/>
        <v>5040</v>
      </c>
      <c r="L65" s="89">
        <f t="shared" si="10"/>
        <v>5040</v>
      </c>
      <c r="M65" s="89">
        <f t="shared" si="10"/>
        <v>5040</v>
      </c>
      <c r="N65" s="89">
        <f t="shared" si="10"/>
        <v>5040</v>
      </c>
      <c r="O65" s="152">
        <f>SUM(B65:N65)</f>
        <v>60480</v>
      </c>
    </row>
    <row r="66" spans="1:15" s="3" customFormat="1" ht="15">
      <c r="A66" s="190" t="s">
        <v>77</v>
      </c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</row>
    <row r="67" spans="1:15" s="3" customFormat="1" ht="20.25" customHeight="1">
      <c r="A67" s="181" t="s">
        <v>40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3"/>
    </row>
    <row r="68" spans="1:15" s="3" customFormat="1" ht="13.5">
      <c r="A68" s="21" t="s">
        <v>92</v>
      </c>
      <c r="B68" s="23">
        <v>71400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92">
        <f>SUM(B68:N68)</f>
        <v>71400</v>
      </c>
    </row>
    <row r="69" spans="1:15" s="3" customFormat="1" ht="13.5">
      <c r="A69" s="21" t="s">
        <v>59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92">
        <f>SUM(B69:N69)</f>
        <v>0</v>
      </c>
    </row>
    <row r="70" spans="1:15" s="3" customFormat="1" ht="13.5">
      <c r="A70" s="24" t="s">
        <v>72</v>
      </c>
      <c r="B70" s="23">
        <v>0</v>
      </c>
      <c r="C70" s="168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92">
        <f>SUM(B70:N70)</f>
        <v>0</v>
      </c>
    </row>
    <row r="71" spans="1:15" s="3" customFormat="1" ht="13.5">
      <c r="A71" s="153" t="s">
        <v>107</v>
      </c>
      <c r="B71" s="102">
        <v>0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0</v>
      </c>
      <c r="L71" s="102">
        <v>0</v>
      </c>
      <c r="M71" s="102">
        <v>0</v>
      </c>
      <c r="N71" s="102">
        <v>0</v>
      </c>
      <c r="O71" s="96">
        <f>SUM(B71:N71)</f>
        <v>0</v>
      </c>
    </row>
    <row r="72" spans="1:15" s="3" customFormat="1" ht="19.5" customHeight="1">
      <c r="A72" s="103" t="s">
        <v>91</v>
      </c>
      <c r="B72" s="104">
        <f>SUM(B68:B71)</f>
        <v>71400</v>
      </c>
      <c r="C72" s="104">
        <f aca="true" t="shared" si="11" ref="C72:N72">SUM(C68:C71)</f>
        <v>0</v>
      </c>
      <c r="D72" s="104">
        <f t="shared" si="11"/>
        <v>0</v>
      </c>
      <c r="E72" s="104">
        <f t="shared" si="11"/>
        <v>0</v>
      </c>
      <c r="F72" s="104">
        <f t="shared" si="11"/>
        <v>0</v>
      </c>
      <c r="G72" s="104">
        <f t="shared" si="11"/>
        <v>0</v>
      </c>
      <c r="H72" s="104">
        <f t="shared" si="11"/>
        <v>0</v>
      </c>
      <c r="I72" s="104">
        <f t="shared" si="11"/>
        <v>0</v>
      </c>
      <c r="J72" s="104">
        <f t="shared" si="11"/>
        <v>0</v>
      </c>
      <c r="K72" s="104">
        <f t="shared" si="11"/>
        <v>0</v>
      </c>
      <c r="L72" s="104">
        <f t="shared" si="11"/>
        <v>0</v>
      </c>
      <c r="M72" s="104">
        <f t="shared" si="11"/>
        <v>0</v>
      </c>
      <c r="N72" s="104">
        <f t="shared" si="11"/>
        <v>0</v>
      </c>
      <c r="O72" s="154">
        <f>SUM(B72:N72)</f>
        <v>71400</v>
      </c>
    </row>
    <row r="73" spans="1:15" s="3" customFormat="1" ht="15">
      <c r="A73" s="190" t="s">
        <v>39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</row>
    <row r="74" spans="1:15" s="3" customFormat="1" ht="20.25" customHeight="1">
      <c r="A74" s="181" t="s">
        <v>56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3"/>
    </row>
    <row r="75" spans="1:15" s="3" customFormat="1" ht="13.5">
      <c r="A75" s="21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92">
        <f>SUM(B75:N75)</f>
        <v>0</v>
      </c>
    </row>
    <row r="76" spans="1:15" s="3" customFormat="1" ht="13.5">
      <c r="A76" s="21" t="s">
        <v>38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92">
        <f>SUM(B76:N76)</f>
        <v>0</v>
      </c>
    </row>
    <row r="77" spans="1:15" s="3" customFormat="1" ht="21" customHeight="1">
      <c r="A77" s="103" t="s">
        <v>33</v>
      </c>
      <c r="B77" s="104">
        <f>SUM(B75:B76)</f>
        <v>0</v>
      </c>
      <c r="C77" s="104">
        <f>SUM(C75:C76)</f>
        <v>0</v>
      </c>
      <c r="D77" s="104">
        <f aca="true" t="shared" si="12" ref="D77:N77">SUM(D75:D76)</f>
        <v>0</v>
      </c>
      <c r="E77" s="104">
        <f t="shared" si="12"/>
        <v>0</v>
      </c>
      <c r="F77" s="104">
        <f t="shared" si="12"/>
        <v>0</v>
      </c>
      <c r="G77" s="104">
        <f t="shared" si="12"/>
        <v>0</v>
      </c>
      <c r="H77" s="104">
        <f t="shared" si="12"/>
        <v>0</v>
      </c>
      <c r="I77" s="104">
        <f t="shared" si="12"/>
        <v>0</v>
      </c>
      <c r="J77" s="104">
        <f t="shared" si="12"/>
        <v>0</v>
      </c>
      <c r="K77" s="104">
        <f t="shared" si="12"/>
        <v>0</v>
      </c>
      <c r="L77" s="104">
        <f t="shared" si="12"/>
        <v>0</v>
      </c>
      <c r="M77" s="104">
        <f t="shared" si="12"/>
        <v>0</v>
      </c>
      <c r="N77" s="104">
        <f t="shared" si="12"/>
        <v>0</v>
      </c>
      <c r="O77" s="154">
        <f>SUM(B77:N77)</f>
        <v>0</v>
      </c>
    </row>
    <row r="78" spans="1:15" s="3" customFormat="1" ht="13.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</row>
    <row r="79" spans="1:15" s="3" customFormat="1" ht="17.25">
      <c r="A79" s="108" t="s">
        <v>28</v>
      </c>
      <c r="B79" s="96">
        <f>B58+B65+B72+B77</f>
        <v>250500</v>
      </c>
      <c r="C79" s="96">
        <f aca="true" t="shared" si="13" ref="C79:N79">C58+C65+C72+C77</f>
        <v>77615</v>
      </c>
      <c r="D79" s="96">
        <f t="shared" si="13"/>
        <v>77615</v>
      </c>
      <c r="E79" s="96">
        <f t="shared" si="13"/>
        <v>77615</v>
      </c>
      <c r="F79" s="96">
        <f t="shared" si="13"/>
        <v>77615</v>
      </c>
      <c r="G79" s="96">
        <f t="shared" si="13"/>
        <v>77615</v>
      </c>
      <c r="H79" s="96">
        <f t="shared" si="13"/>
        <v>77615</v>
      </c>
      <c r="I79" s="96">
        <f t="shared" si="13"/>
        <v>77615</v>
      </c>
      <c r="J79" s="96">
        <f t="shared" si="13"/>
        <v>77615</v>
      </c>
      <c r="K79" s="96">
        <f t="shared" si="13"/>
        <v>77615</v>
      </c>
      <c r="L79" s="96">
        <f t="shared" si="13"/>
        <v>77615</v>
      </c>
      <c r="M79" s="96">
        <f t="shared" si="13"/>
        <v>77615</v>
      </c>
      <c r="N79" s="96">
        <f t="shared" si="13"/>
        <v>77615</v>
      </c>
      <c r="O79" s="96">
        <f>SUM(B79:N79)</f>
        <v>1181880</v>
      </c>
    </row>
    <row r="80" spans="1:15" s="3" customFormat="1" ht="13.5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s="3" customFormat="1" ht="13.5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3" customFormat="1" ht="13.5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</row>
    <row r="84" spans="1:15" ht="30.75">
      <c r="A84" s="109" t="s">
        <v>41</v>
      </c>
      <c r="B84" s="110">
        <f>B58+B76+B65</f>
        <v>179100</v>
      </c>
      <c r="C84" s="110">
        <f aca="true" t="shared" si="14" ref="C84:N84">C58+C76+C65</f>
        <v>77615</v>
      </c>
      <c r="D84" s="110">
        <f t="shared" si="14"/>
        <v>77615</v>
      </c>
      <c r="E84" s="110">
        <f t="shared" si="14"/>
        <v>77615</v>
      </c>
      <c r="F84" s="110">
        <f t="shared" si="14"/>
        <v>77615</v>
      </c>
      <c r="G84" s="110">
        <f t="shared" si="14"/>
        <v>77615</v>
      </c>
      <c r="H84" s="110">
        <f t="shared" si="14"/>
        <v>77615</v>
      </c>
      <c r="I84" s="110">
        <f t="shared" si="14"/>
        <v>77615</v>
      </c>
      <c r="J84" s="110">
        <f t="shared" si="14"/>
        <v>77615</v>
      </c>
      <c r="K84" s="110">
        <f t="shared" si="14"/>
        <v>77615</v>
      </c>
      <c r="L84" s="110">
        <f t="shared" si="14"/>
        <v>77615</v>
      </c>
      <c r="M84" s="173">
        <f t="shared" si="14"/>
        <v>77615</v>
      </c>
      <c r="N84" s="110">
        <f t="shared" si="14"/>
        <v>77615</v>
      </c>
      <c r="O84" s="139">
        <f>SUM(B84:N84)</f>
        <v>1110480</v>
      </c>
    </row>
    <row r="85" spans="1:15" ht="15">
      <c r="A85" s="111" t="s">
        <v>3</v>
      </c>
      <c r="B85" s="112">
        <f>B12-B84+B65</f>
        <v>-179100</v>
      </c>
      <c r="C85" s="112">
        <f aca="true" t="shared" si="15" ref="C85:N85">C12-C84+C65</f>
        <v>53425</v>
      </c>
      <c r="D85" s="112">
        <f t="shared" si="15"/>
        <v>53425</v>
      </c>
      <c r="E85" s="112">
        <f t="shared" si="15"/>
        <v>53425</v>
      </c>
      <c r="F85" s="112">
        <f t="shared" si="15"/>
        <v>53425</v>
      </c>
      <c r="G85" s="112">
        <f t="shared" si="15"/>
        <v>53425</v>
      </c>
      <c r="H85" s="112">
        <f t="shared" si="15"/>
        <v>53425</v>
      </c>
      <c r="I85" s="112">
        <f t="shared" si="15"/>
        <v>53425</v>
      </c>
      <c r="J85" s="112">
        <f t="shared" si="15"/>
        <v>53425</v>
      </c>
      <c r="K85" s="112">
        <f t="shared" si="15"/>
        <v>53425</v>
      </c>
      <c r="L85" s="112">
        <f t="shared" si="15"/>
        <v>53425</v>
      </c>
      <c r="M85" s="174">
        <f t="shared" si="15"/>
        <v>53425</v>
      </c>
      <c r="N85" s="112">
        <f t="shared" si="15"/>
        <v>53425</v>
      </c>
      <c r="O85" s="113">
        <f>SUM(B85:N85)</f>
        <v>462000</v>
      </c>
    </row>
    <row r="86" spans="1:15" ht="15">
      <c r="A86" s="111" t="s">
        <v>8</v>
      </c>
      <c r="B86" s="112">
        <f>B85-B65</f>
        <v>-179100</v>
      </c>
      <c r="C86" s="112">
        <f aca="true" t="shared" si="16" ref="C86:O86">C85-C65</f>
        <v>48385</v>
      </c>
      <c r="D86" s="112">
        <f t="shared" si="16"/>
        <v>48385</v>
      </c>
      <c r="E86" s="112">
        <f t="shared" si="16"/>
        <v>48385</v>
      </c>
      <c r="F86" s="112">
        <f t="shared" si="16"/>
        <v>48385</v>
      </c>
      <c r="G86" s="112">
        <f t="shared" si="16"/>
        <v>48385</v>
      </c>
      <c r="H86" s="112">
        <f t="shared" si="16"/>
        <v>48385</v>
      </c>
      <c r="I86" s="112">
        <f t="shared" si="16"/>
        <v>48385</v>
      </c>
      <c r="J86" s="112">
        <f t="shared" si="16"/>
        <v>48385</v>
      </c>
      <c r="K86" s="112">
        <f t="shared" si="16"/>
        <v>48385</v>
      </c>
      <c r="L86" s="112">
        <f t="shared" si="16"/>
        <v>48385</v>
      </c>
      <c r="M86" s="174">
        <f t="shared" si="16"/>
        <v>48385</v>
      </c>
      <c r="N86" s="112">
        <f t="shared" si="16"/>
        <v>48385</v>
      </c>
      <c r="O86" s="113">
        <f t="shared" si="16"/>
        <v>401520</v>
      </c>
    </row>
    <row r="87" spans="1:15" ht="33.75" customHeight="1">
      <c r="A87" s="114" t="s">
        <v>63</v>
      </c>
      <c r="B87" s="115"/>
      <c r="C87" s="115">
        <f>B86+C86</f>
        <v>-130715</v>
      </c>
      <c r="D87" s="115">
        <f>C87+D86</f>
        <v>-82330</v>
      </c>
      <c r="E87" s="115">
        <f>D87+E86</f>
        <v>-33945</v>
      </c>
      <c r="F87" s="115">
        <f aca="true" t="shared" si="17" ref="F87:M87">E87+F86</f>
        <v>14440</v>
      </c>
      <c r="G87" s="115">
        <f t="shared" si="17"/>
        <v>62825</v>
      </c>
      <c r="H87" s="115">
        <f t="shared" si="17"/>
        <v>111210</v>
      </c>
      <c r="I87" s="115">
        <f t="shared" si="17"/>
        <v>159595</v>
      </c>
      <c r="J87" s="115">
        <f t="shared" si="17"/>
        <v>207980</v>
      </c>
      <c r="K87" s="115">
        <f t="shared" si="17"/>
        <v>256365</v>
      </c>
      <c r="L87" s="115">
        <f t="shared" si="17"/>
        <v>304750</v>
      </c>
      <c r="M87" s="115">
        <f t="shared" si="17"/>
        <v>353135</v>
      </c>
      <c r="N87" s="175">
        <f>M87+N86</f>
        <v>401520</v>
      </c>
      <c r="O87" s="176"/>
    </row>
    <row r="88" spans="1:15" ht="15">
      <c r="A88" s="116" t="s">
        <v>32</v>
      </c>
      <c r="B88" s="117">
        <f>B17</f>
        <v>256000</v>
      </c>
      <c r="C88" s="117">
        <f>C17</f>
        <v>126000</v>
      </c>
      <c r="D88" s="117">
        <f aca="true" t="shared" si="18" ref="D88:N88">D17</f>
        <v>126000</v>
      </c>
      <c r="E88" s="117">
        <f t="shared" si="18"/>
        <v>126000</v>
      </c>
      <c r="F88" s="117">
        <f t="shared" si="18"/>
        <v>126000</v>
      </c>
      <c r="G88" s="117">
        <f t="shared" si="18"/>
        <v>126000</v>
      </c>
      <c r="H88" s="117">
        <f t="shared" si="18"/>
        <v>126000</v>
      </c>
      <c r="I88" s="117">
        <f t="shared" si="18"/>
        <v>126000</v>
      </c>
      <c r="J88" s="117">
        <f t="shared" si="18"/>
        <v>126000</v>
      </c>
      <c r="K88" s="117">
        <f t="shared" si="18"/>
        <v>126000</v>
      </c>
      <c r="L88" s="117">
        <f t="shared" si="18"/>
        <v>126000</v>
      </c>
      <c r="M88" s="117">
        <f t="shared" si="18"/>
        <v>126000</v>
      </c>
      <c r="N88" s="117">
        <f t="shared" si="18"/>
        <v>126000</v>
      </c>
      <c r="O88" s="118">
        <f>O17</f>
        <v>1768000</v>
      </c>
    </row>
    <row r="89" spans="1:15" ht="15">
      <c r="A89" s="111" t="s">
        <v>31</v>
      </c>
      <c r="B89" s="112">
        <f>B58+B65+B72+B77</f>
        <v>250500</v>
      </c>
      <c r="C89" s="112">
        <f>C58+C65+C72+C77</f>
        <v>77615</v>
      </c>
      <c r="D89" s="112">
        <f aca="true" t="shared" si="19" ref="D89:N89">D58+D65+D72+D77</f>
        <v>77615</v>
      </c>
      <c r="E89" s="112">
        <f t="shared" si="19"/>
        <v>77615</v>
      </c>
      <c r="F89" s="112">
        <f t="shared" si="19"/>
        <v>77615</v>
      </c>
      <c r="G89" s="112">
        <f t="shared" si="19"/>
        <v>77615</v>
      </c>
      <c r="H89" s="112">
        <f t="shared" si="19"/>
        <v>77615</v>
      </c>
      <c r="I89" s="112">
        <f t="shared" si="19"/>
        <v>77615</v>
      </c>
      <c r="J89" s="112">
        <f t="shared" si="19"/>
        <v>77615</v>
      </c>
      <c r="K89" s="112">
        <f t="shared" si="19"/>
        <v>77615</v>
      </c>
      <c r="L89" s="112">
        <f t="shared" si="19"/>
        <v>77615</v>
      </c>
      <c r="M89" s="112">
        <f t="shared" si="19"/>
        <v>77615</v>
      </c>
      <c r="N89" s="112">
        <f t="shared" si="19"/>
        <v>77615</v>
      </c>
      <c r="O89" s="113">
        <f>O58+O65+O72+O77</f>
        <v>1181880</v>
      </c>
    </row>
    <row r="90" spans="1:15" ht="48" customHeight="1">
      <c r="A90" s="119" t="s">
        <v>9</v>
      </c>
      <c r="B90" s="120">
        <f>B88-B89</f>
        <v>5500</v>
      </c>
      <c r="C90" s="120">
        <f>C88-C89</f>
        <v>48385</v>
      </c>
      <c r="D90" s="120">
        <f aca="true" t="shared" si="20" ref="D90:O90">D88-D89</f>
        <v>48385</v>
      </c>
      <c r="E90" s="120">
        <f t="shared" si="20"/>
        <v>48385</v>
      </c>
      <c r="F90" s="120">
        <f t="shared" si="20"/>
        <v>48385</v>
      </c>
      <c r="G90" s="120">
        <f t="shared" si="20"/>
        <v>48385</v>
      </c>
      <c r="H90" s="120">
        <f t="shared" si="20"/>
        <v>48385</v>
      </c>
      <c r="I90" s="120">
        <f t="shared" si="20"/>
        <v>48385</v>
      </c>
      <c r="J90" s="120">
        <f t="shared" si="20"/>
        <v>48385</v>
      </c>
      <c r="K90" s="120">
        <f t="shared" si="20"/>
        <v>48385</v>
      </c>
      <c r="L90" s="120">
        <f t="shared" si="20"/>
        <v>48385</v>
      </c>
      <c r="M90" s="120">
        <f t="shared" si="20"/>
        <v>48385</v>
      </c>
      <c r="N90" s="120">
        <f t="shared" si="20"/>
        <v>48385</v>
      </c>
      <c r="O90" s="140">
        <f t="shared" si="20"/>
        <v>586120</v>
      </c>
    </row>
    <row r="91" spans="1:15" ht="52.5" customHeight="1">
      <c r="A91" s="141" t="s">
        <v>10</v>
      </c>
      <c r="B91" s="142"/>
      <c r="C91" s="143">
        <f>B90+C90</f>
        <v>53885</v>
      </c>
      <c r="D91" s="143">
        <f>C91+D90</f>
        <v>102270</v>
      </c>
      <c r="E91" s="143">
        <f>D91+E90</f>
        <v>150655</v>
      </c>
      <c r="F91" s="143">
        <f aca="true" t="shared" si="21" ref="F91:M91">E91+F90</f>
        <v>199040</v>
      </c>
      <c r="G91" s="143">
        <f t="shared" si="21"/>
        <v>247425</v>
      </c>
      <c r="H91" s="143">
        <f t="shared" si="21"/>
        <v>295810</v>
      </c>
      <c r="I91" s="143">
        <f t="shared" si="21"/>
        <v>344195</v>
      </c>
      <c r="J91" s="143">
        <f t="shared" si="21"/>
        <v>392580</v>
      </c>
      <c r="K91" s="143">
        <f t="shared" si="21"/>
        <v>440965</v>
      </c>
      <c r="L91" s="143">
        <f t="shared" si="21"/>
        <v>489350</v>
      </c>
      <c r="M91" s="143">
        <f t="shared" si="21"/>
        <v>537735</v>
      </c>
      <c r="N91" s="143">
        <f>M91+N90</f>
        <v>586120</v>
      </c>
      <c r="O91" s="144"/>
    </row>
    <row r="92" spans="1:14" ht="1.5" customHeight="1" hidden="1">
      <c r="A92" s="4" t="s">
        <v>97</v>
      </c>
      <c r="B92" s="2">
        <f>IF(B91&gt;'Показатели проекта'!B4,B8,0)</f>
        <v>0</v>
      </c>
      <c r="C92" s="2">
        <f>IF(B92&gt;0,B92,IF(C91&gt;'Показатели проекта'!$C$4,C8,0))</f>
        <v>0</v>
      </c>
      <c r="D92" s="2">
        <f>IF(C92&gt;0,C92,IF(D91&gt;'Показатели проекта'!$C$4,D8,0))</f>
        <v>0</v>
      </c>
      <c r="E92" s="2">
        <f>IF(D92&gt;0,D92,IF(E91&gt;'Показатели проекта'!$C$4,E8,0))</f>
        <v>0</v>
      </c>
      <c r="F92" s="2">
        <f>IF(E92&gt;0,E92,IF(F91&gt;'Показатели проекта'!$C$4,F8,0))</f>
        <v>0</v>
      </c>
      <c r="G92" s="2">
        <f>IF(F92&gt;0,F92,IF(G91&gt;'Показатели проекта'!$C$4,G8,0))</f>
        <v>0</v>
      </c>
      <c r="H92" s="2">
        <f>IF(G92&gt;0,G92,IF(H91&gt;'Показатели проекта'!$C$4,H8,0))</f>
        <v>6</v>
      </c>
      <c r="I92" s="2">
        <f>IF(H92&gt;0,H92,IF(I91&gt;'Показатели проекта'!$C$4,I8,0))</f>
        <v>6</v>
      </c>
      <c r="J92" s="2">
        <f>IF(I92&gt;0,I92,IF(J91&gt;'Показатели проекта'!$C$4,J8,0))</f>
        <v>6</v>
      </c>
      <c r="K92" s="2">
        <f>IF(J92&gt;0,J92,IF(K91&gt;'Показатели проекта'!$C$4,K8,0))</f>
        <v>6</v>
      </c>
      <c r="L92" s="2">
        <f>IF(K92&gt;0,K92,IF(L91&gt;'Показатели проекта'!$C$4,L8,0))</f>
        <v>6</v>
      </c>
      <c r="M92" s="2">
        <f>IF(L92&gt;0,L92,IF(M91&gt;'Показатели проекта'!$C$4,M8,0))</f>
        <v>6</v>
      </c>
      <c r="N92" s="2">
        <f>IF(M92&gt;0,M92,IF(N91&gt;'Показатели проекта'!$C$4,N8,0))</f>
        <v>6</v>
      </c>
    </row>
    <row r="93" spans="1:14" ht="12.75">
      <c r="A93" s="4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3.25" customHeight="1">
      <c r="A94" s="4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3.25" customHeight="1">
      <c r="A95" s="4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3.25" customHeight="1">
      <c r="A96" s="4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3.25" customHeight="1">
      <c r="A97" s="4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4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4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4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4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3:14" ht="15">
      <c r="C103" s="39"/>
      <c r="D103" s="39"/>
      <c r="E103" s="39"/>
      <c r="F103" s="39"/>
      <c r="G103" s="39"/>
      <c r="H103" s="39"/>
      <c r="K103" s="157" t="s">
        <v>4</v>
      </c>
      <c r="L103" s="158"/>
      <c r="M103" s="158"/>
      <c r="N103" s="158"/>
    </row>
    <row r="104" spans="1:14" ht="12.75">
      <c r="A104" s="39"/>
      <c r="C104" s="39"/>
      <c r="D104" s="39"/>
      <c r="E104" s="39"/>
      <c r="F104" s="39"/>
      <c r="G104" s="39"/>
      <c r="H104" s="39"/>
      <c r="K104" s="159"/>
      <c r="L104" s="158"/>
      <c r="M104" s="158"/>
      <c r="N104" s="158"/>
    </row>
    <row r="105" spans="4:14" ht="15">
      <c r="D105" s="155"/>
      <c r="E105" s="155"/>
      <c r="F105" s="105"/>
      <c r="G105" s="105"/>
      <c r="H105" s="105"/>
      <c r="I105" s="105"/>
      <c r="K105" s="160" t="s">
        <v>87</v>
      </c>
      <c r="L105" s="161" t="str">
        <f>B1</f>
        <v>ФИО</v>
      </c>
      <c r="M105" s="162"/>
      <c r="N105" s="162"/>
    </row>
    <row r="106" spans="4:14" ht="15">
      <c r="D106" s="156"/>
      <c r="E106" s="156"/>
      <c r="F106" s="39"/>
      <c r="G106" s="39"/>
      <c r="H106" s="39"/>
      <c r="I106" s="39"/>
      <c r="K106" s="160"/>
      <c r="L106" s="163"/>
      <c r="M106" s="158"/>
      <c r="N106" s="158"/>
    </row>
    <row r="107" spans="4:14" ht="15">
      <c r="D107" s="156"/>
      <c r="E107" s="156"/>
      <c r="F107" s="39"/>
      <c r="G107" s="39"/>
      <c r="H107" s="39"/>
      <c r="I107" s="39"/>
      <c r="K107" s="164" t="s">
        <v>17</v>
      </c>
      <c r="L107" s="165"/>
      <c r="M107" s="162"/>
      <c r="N107" s="162"/>
    </row>
    <row r="108" spans="4:5" ht="12.75">
      <c r="D108" s="3"/>
      <c r="E108" s="3"/>
    </row>
  </sheetData>
  <sheetProtection formatCells="0" formatColumns="0" formatRows="0" insertColumns="0" insertRows="0" insertHyperlinks="0" deleteColumns="0" deleteRows="0"/>
  <protectedRanges>
    <protectedRange sqref="B54:N55" name="Диапазон16"/>
    <protectedRange sqref="B75:N76" name="Диапазон15"/>
    <protectedRange sqref="A71:N71" name="Диапазон14"/>
    <protectedRange sqref="B68:N70" name="Диапазон13"/>
    <protectedRange sqref="A64:N64" name="Диапазон12"/>
    <protectedRange sqref="B61:N63" name="Диапазон11"/>
    <protectedRange sqref="A56:N56" name="Диапазон10"/>
    <protectedRange sqref="A51:N51" name="Диапазон9"/>
    <protectedRange sqref="B48:N50" name="Диапазон8"/>
    <protectedRange sqref="A41:N44" name="Диапазон7"/>
    <protectedRange sqref="B35:N40" name="Диапазон6"/>
    <protectedRange sqref="A31:N31" name="Диапазон5"/>
    <protectedRange sqref="B28:N30" name="Диапазон4"/>
    <protectedRange sqref="B24:N24" name="Диапазон3"/>
    <protectedRange sqref="A22:N23" name="Диапазон2"/>
    <protectedRange sqref="B12:N16" name="Диапазон1"/>
  </protectedRanges>
  <mergeCells count="1">
    <mergeCell ref="A59:O59"/>
  </mergeCells>
  <printOptions horizontalCentered="1" verticalCentered="1"/>
  <pageMargins left="0.47236111760139465" right="0.27541667222976685" top="0.590416669845581" bottom="0.98416668176651" header="0.47236111760139465" footer="0.51138889789581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Показатели проекта">
    <pageSetUpPr fitToPage="1"/>
  </sheetPr>
  <dimension ref="A1:E16"/>
  <sheetViews>
    <sheetView zoomScale="75" zoomScaleNormal="75" zoomScalePageLayoutView="0" workbookViewId="0" topLeftCell="A4">
      <selection activeCell="H11" sqref="H11"/>
    </sheetView>
  </sheetViews>
  <sheetFormatPr defaultColWidth="9.00390625" defaultRowHeight="12.75"/>
  <cols>
    <col min="1" max="1" width="57.375" style="0" customWidth="1"/>
    <col min="2" max="2" width="9.875" style="0" customWidth="1"/>
    <col min="3" max="3" width="17.50390625" style="0" customWidth="1"/>
    <col min="5" max="5" width="13.00390625" style="0" customWidth="1"/>
  </cols>
  <sheetData>
    <row r="1" spans="1:2" ht="15">
      <c r="A1" s="122" t="s">
        <v>57</v>
      </c>
      <c r="B1" s="122">
        <f>'Исходные данные'!B12</f>
        <v>0</v>
      </c>
    </row>
    <row r="3" spans="1:5" ht="21" customHeight="1">
      <c r="A3" s="123" t="s">
        <v>6</v>
      </c>
      <c r="B3" s="123" t="s">
        <v>82</v>
      </c>
      <c r="C3" s="123" t="s">
        <v>18</v>
      </c>
      <c r="E3" s="196"/>
    </row>
    <row r="4" spans="1:5" ht="15">
      <c r="A4" s="132" t="s">
        <v>96</v>
      </c>
      <c r="B4" s="121" t="str">
        <f>'Исходные данные'!B16</f>
        <v>руб.</v>
      </c>
      <c r="C4" s="133">
        <f>C5+C6+C7+C8</f>
        <v>256500</v>
      </c>
      <c r="E4" s="197"/>
    </row>
    <row r="5" spans="1:5" ht="15">
      <c r="A5" s="124" t="s">
        <v>23</v>
      </c>
      <c r="B5" s="125" t="str">
        <f>B4</f>
        <v>руб.</v>
      </c>
      <c r="C5" s="126">
        <v>6500</v>
      </c>
      <c r="E5" s="197"/>
    </row>
    <row r="6" spans="1:5" ht="15">
      <c r="A6" s="124" t="s">
        <v>68</v>
      </c>
      <c r="B6" s="125" t="str">
        <f>B5</f>
        <v>руб.</v>
      </c>
      <c r="C6" s="126">
        <f>'Прогноз прибыли'!O15</f>
        <v>0</v>
      </c>
      <c r="E6" s="197"/>
    </row>
    <row r="7" spans="1:5" ht="15">
      <c r="A7" s="124" t="s">
        <v>106</v>
      </c>
      <c r="B7" s="125" t="str">
        <f>B6</f>
        <v>руб.</v>
      </c>
      <c r="C7" s="126">
        <f>'Прогноз прибыли'!O13</f>
        <v>250000</v>
      </c>
      <c r="E7" s="197"/>
    </row>
    <row r="8" spans="1:5" ht="15">
      <c r="A8" s="134" t="s">
        <v>45</v>
      </c>
      <c r="B8" s="135" t="str">
        <f>B7</f>
        <v>руб.</v>
      </c>
      <c r="C8" s="136">
        <f>'Прогноз прибыли'!O16</f>
        <v>0</v>
      </c>
      <c r="E8" s="197"/>
    </row>
    <row r="9" spans="1:4" ht="15">
      <c r="A9" s="127"/>
      <c r="B9" s="128"/>
      <c r="C9" s="129"/>
      <c r="D9" s="1"/>
    </row>
    <row r="10" spans="1:4" ht="15">
      <c r="A10" s="124" t="s">
        <v>64</v>
      </c>
      <c r="B10" s="125" t="str">
        <f>B8</f>
        <v>руб.</v>
      </c>
      <c r="C10" s="126">
        <f>'Прогноз прибыли'!N87</f>
        <v>401520</v>
      </c>
      <c r="D10" s="1"/>
    </row>
    <row r="11" spans="1:4" ht="31.5" customHeight="1">
      <c r="A11" s="172" t="s">
        <v>62</v>
      </c>
      <c r="B11" s="135" t="str">
        <f>B10</f>
        <v>руб.</v>
      </c>
      <c r="C11" s="136">
        <f>'Прогноз прибыли'!N91</f>
        <v>586120</v>
      </c>
      <c r="D11" s="1"/>
    </row>
    <row r="12" spans="1:4" ht="15">
      <c r="A12" s="127"/>
      <c r="B12" s="128"/>
      <c r="C12" s="129"/>
      <c r="D12" s="1"/>
    </row>
    <row r="13" spans="1:4" ht="15">
      <c r="A13" s="124" t="s">
        <v>24</v>
      </c>
      <c r="B13" s="125" t="s">
        <v>11</v>
      </c>
      <c r="C13" s="130">
        <f>'Прогноз прибыли'!N87/'Прогноз прибыли'!O12</f>
        <v>0.26555555555555554</v>
      </c>
      <c r="D13" s="1"/>
    </row>
    <row r="14" spans="1:4" ht="15">
      <c r="A14" s="134" t="s">
        <v>71</v>
      </c>
      <c r="B14" s="135" t="s">
        <v>11</v>
      </c>
      <c r="C14" s="137">
        <f>C10/C4</f>
        <v>1.5653801169590644</v>
      </c>
      <c r="D14" s="1"/>
    </row>
    <row r="15" spans="1:4" ht="15">
      <c r="A15" s="127"/>
      <c r="B15" s="128"/>
      <c r="C15" s="131"/>
      <c r="D15" s="1"/>
    </row>
    <row r="16" spans="1:4" ht="15">
      <c r="A16" s="134" t="s">
        <v>108</v>
      </c>
      <c r="B16" s="135" t="s">
        <v>86</v>
      </c>
      <c r="C16" s="138">
        <f>'Прогноз прибыли'!N92</f>
        <v>6</v>
      </c>
      <c r="D16" s="1"/>
    </row>
  </sheetData>
  <sheetProtection formatCells="0" formatColumns="0" formatRows="0" insertColumns="0" insertRows="0" insertHyperlinks="0" deleteColumns="0" deleteRows="0"/>
  <printOptions/>
  <pageMargins left="0.7480555772781372" right="0.7480555772781372" top="0.9843055605888367" bottom="0.9843055605888367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бизнес плану-Финансовый план</dc:title>
  <dc:subject/>
  <dc:creator>КРВ</dc:creator>
  <cp:keywords/>
  <dc:description/>
  <cp:lastModifiedBy>Yurchenko</cp:lastModifiedBy>
  <cp:lastPrinted>2022-08-18T13:26:48Z</cp:lastPrinted>
  <dcterms:created xsi:type="dcterms:W3CDTF">2003-01-23T11:52:16Z</dcterms:created>
  <dcterms:modified xsi:type="dcterms:W3CDTF">2022-12-21T14:30:46Z</dcterms:modified>
  <cp:category/>
  <cp:version/>
  <cp:contentType/>
  <cp:contentStatus/>
  <cp:revision>20</cp:revision>
</cp:coreProperties>
</file>